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intact_groups_comparison\"/>
    </mc:Choice>
  </mc:AlternateContent>
  <xr:revisionPtr revIDLastSave="0" documentId="13_ncr:1_{7136D6B6-397B-47AA-A1BF-5915C5113B75}" xr6:coauthVersionLast="47" xr6:coauthVersionMax="47" xr10:uidLastSave="{00000000-0000-0000-0000-000000000000}"/>
  <bookViews>
    <workbookView xWindow="-120" yWindow="-120" windowWidth="29040" windowHeight="16440" activeTab="3" xr2:uid="{F28BA126-1C3D-4AF3-882C-07B8E97EEEFC}"/>
  </bookViews>
  <sheets>
    <sheet name="Sheet1" sheetId="1" r:id="rId1"/>
    <sheet name="Data" sheetId="6" r:id="rId2"/>
    <sheet name="Cycle" sheetId="7" r:id="rId3"/>
    <sheet name="Coordination" sheetId="8" r:id="rId4"/>
    <sheet name="Graph" sheetId="9" r:id="rId5"/>
  </sheets>
  <definedNames>
    <definedName name="catRange">Coordination!$R$2451:$R$2454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7" l="1"/>
  <c r="BP11" i="6" s="1"/>
  <c r="BS2" i="7"/>
  <c r="BP12" i="6" s="1"/>
  <c r="BR3" i="7"/>
  <c r="BS3" i="7"/>
  <c r="BR4" i="7"/>
  <c r="BS4" i="7"/>
  <c r="BR5" i="7"/>
  <c r="BS5" i="7"/>
  <c r="BR6" i="7"/>
  <c r="BS6" i="7"/>
  <c r="BR7" i="7"/>
  <c r="BS7" i="7"/>
  <c r="BR8" i="7"/>
  <c r="BS8" i="7"/>
  <c r="BR9" i="7"/>
  <c r="BS9" i="7"/>
  <c r="BR10" i="7"/>
  <c r="BS10" i="7"/>
  <c r="BR11" i="7"/>
  <c r="BS11" i="7"/>
  <c r="BR14" i="7"/>
  <c r="BS14" i="7"/>
  <c r="BR15" i="7"/>
  <c r="BS15" i="7"/>
  <c r="BR16" i="7"/>
  <c r="BS16" i="7"/>
  <c r="BR17" i="7"/>
  <c r="BS17" i="7"/>
  <c r="BR18" i="7"/>
  <c r="BS18" i="7"/>
  <c r="BR19" i="7"/>
  <c r="BS19" i="7"/>
  <c r="BR20" i="7"/>
  <c r="BS20" i="7"/>
  <c r="BR21" i="7"/>
  <c r="BS21" i="7"/>
  <c r="BR22" i="7"/>
  <c r="BS22" i="7"/>
  <c r="BR25" i="7"/>
  <c r="BS25" i="7"/>
  <c r="BR26" i="7"/>
  <c r="BS26" i="7"/>
  <c r="BR27" i="7"/>
  <c r="BS27" i="7"/>
  <c r="BR28" i="7"/>
  <c r="BS28" i="7"/>
  <c r="BR29" i="7"/>
  <c r="BS29" i="7"/>
  <c r="BR30" i="7"/>
  <c r="BS30" i="7"/>
  <c r="BR31" i="7"/>
  <c r="BS31" i="7"/>
  <c r="BR32" i="7"/>
  <c r="BS34" i="7"/>
  <c r="BR35" i="7"/>
  <c r="BS35" i="7"/>
  <c r="BR36" i="7"/>
  <c r="BS36" i="7"/>
  <c r="BR37" i="7"/>
  <c r="BS37" i="7"/>
  <c r="BR38" i="7"/>
  <c r="BS38" i="7"/>
  <c r="BR39" i="7"/>
  <c r="BS39" i="7"/>
  <c r="BR40" i="7"/>
  <c r="BS40" i="7"/>
  <c r="BR41" i="7"/>
  <c r="BS41" i="7"/>
  <c r="BR42" i="7"/>
  <c r="BS42" i="7"/>
  <c r="BR43" i="7"/>
  <c r="BS45" i="7"/>
  <c r="BR46" i="7"/>
  <c r="BS46" i="7"/>
  <c r="BR47" i="7"/>
  <c r="BS47" i="7"/>
  <c r="BR48" i="7"/>
  <c r="BS48" i="7"/>
  <c r="BR49" i="7"/>
  <c r="BS49" i="7"/>
  <c r="BR50" i="7"/>
  <c r="BS50" i="7"/>
  <c r="BR51" i="7"/>
  <c r="BS51" i="7"/>
  <c r="BR52" i="7"/>
  <c r="BS52" i="7"/>
  <c r="BR53" i="7"/>
  <c r="BS53" i="7"/>
  <c r="BR54" i="7"/>
  <c r="BS54" i="7"/>
  <c r="BR55" i="7"/>
  <c r="BS55" i="7"/>
  <c r="BR56" i="7"/>
  <c r="BS56" i="7"/>
  <c r="BR59" i="7"/>
  <c r="BS59" i="7"/>
  <c r="BR60" i="7"/>
  <c r="BS60" i="7"/>
  <c r="BR61" i="7"/>
  <c r="BS61" i="7"/>
  <c r="BR62" i="7"/>
  <c r="BS62" i="7"/>
  <c r="BR63" i="7"/>
  <c r="BS63" i="7"/>
  <c r="BR64" i="7"/>
  <c r="BS64" i="7"/>
  <c r="BR65" i="7"/>
  <c r="BS65" i="7"/>
  <c r="BR66" i="7"/>
  <c r="BS66" i="7"/>
  <c r="BR67" i="7"/>
  <c r="BS67" i="7"/>
  <c r="BR68" i="7"/>
  <c r="BS68" i="7"/>
  <c r="BR69" i="7"/>
  <c r="BS69" i="7"/>
  <c r="BR72" i="7"/>
  <c r="BS72" i="7"/>
  <c r="BR73" i="7"/>
  <c r="BS73" i="7"/>
  <c r="BR74" i="7"/>
  <c r="BS74" i="7"/>
  <c r="BR75" i="7"/>
  <c r="BS75" i="7"/>
  <c r="BR76" i="7"/>
  <c r="BS76" i="7"/>
  <c r="BR77" i="7"/>
  <c r="BS77" i="7"/>
  <c r="BR78" i="7"/>
  <c r="BS78" i="7"/>
  <c r="BR79" i="7"/>
  <c r="BS79" i="7"/>
  <c r="BR80" i="7"/>
  <c r="BS80" i="7"/>
  <c r="BR83" i="7"/>
  <c r="BS83" i="7"/>
  <c r="BR84" i="7"/>
  <c r="BS84" i="7"/>
  <c r="BR85" i="7"/>
  <c r="BS85" i="7"/>
  <c r="BR86" i="7"/>
  <c r="BS86" i="7"/>
  <c r="BR87" i="7"/>
  <c r="BS87" i="7"/>
  <c r="BR88" i="7"/>
  <c r="BS88" i="7"/>
  <c r="BR89" i="7"/>
  <c r="BS89" i="7"/>
  <c r="BR90" i="7"/>
  <c r="BS90" i="7"/>
  <c r="BR91" i="7"/>
  <c r="BS91" i="7"/>
  <c r="BR92" i="7"/>
  <c r="BS92" i="7"/>
  <c r="BS93" i="7"/>
  <c r="BR95" i="7"/>
  <c r="BR96" i="7"/>
  <c r="BS96" i="7"/>
  <c r="BR97" i="7"/>
  <c r="BS97" i="7"/>
  <c r="BR98" i="7"/>
  <c r="BS98" i="7"/>
  <c r="BR99" i="7"/>
  <c r="BS99" i="7"/>
  <c r="BR100" i="7"/>
  <c r="BS100" i="7"/>
  <c r="BR101" i="7"/>
  <c r="BS101" i="7"/>
  <c r="BS102" i="7"/>
  <c r="BR104" i="7"/>
  <c r="BR105" i="7"/>
  <c r="BS105" i="7"/>
  <c r="BR106" i="7"/>
  <c r="BS106" i="7"/>
  <c r="BR107" i="7"/>
  <c r="BS107" i="7"/>
  <c r="BR108" i="7"/>
  <c r="BS108" i="7"/>
  <c r="BR109" i="7"/>
  <c r="BS109" i="7"/>
  <c r="BR110" i="7"/>
  <c r="BS110" i="7"/>
  <c r="BR111" i="7"/>
  <c r="BS111" i="7"/>
  <c r="BR112" i="7"/>
  <c r="BS112" i="7"/>
  <c r="BS113" i="7"/>
  <c r="BZ117" i="8"/>
  <c r="CA117" i="8"/>
  <c r="CB117" i="8"/>
  <c r="BZ116" i="8"/>
  <c r="CA116" i="8"/>
  <c r="CB116" i="8"/>
  <c r="BZ115" i="8"/>
  <c r="CA115" i="8"/>
  <c r="CB115" i="8"/>
  <c r="BZ114" i="8"/>
  <c r="CA114" i="8"/>
  <c r="CB114" i="8"/>
  <c r="BZ113" i="8"/>
  <c r="CA113" i="8"/>
  <c r="CB113" i="8"/>
  <c r="BZ112" i="8"/>
  <c r="CA112" i="8"/>
  <c r="CB112" i="8"/>
  <c r="BZ111" i="8"/>
  <c r="CA111" i="8"/>
  <c r="CB111" i="8"/>
  <c r="BZ110" i="8"/>
  <c r="CA110" i="8"/>
  <c r="CB110" i="8"/>
  <c r="BZ109" i="8"/>
  <c r="CA109" i="8"/>
  <c r="CB109" i="8"/>
  <c r="BY117" i="8"/>
  <c r="BW117" i="8"/>
  <c r="BX116" i="8"/>
  <c r="BY116" i="8"/>
  <c r="BW116" i="8"/>
  <c r="BX115" i="8"/>
  <c r="BY115" i="8"/>
  <c r="BW115" i="8"/>
  <c r="BX114" i="8"/>
  <c r="BY114" i="8"/>
  <c r="BW114" i="8"/>
  <c r="BX113" i="8"/>
  <c r="BY113" i="8"/>
  <c r="BW113" i="8"/>
  <c r="BX112" i="8"/>
  <c r="BY112" i="8"/>
  <c r="BW112" i="8"/>
  <c r="BX111" i="8"/>
  <c r="BY111" i="8"/>
  <c r="BW111" i="8"/>
  <c r="BX110" i="8"/>
  <c r="BY110" i="8"/>
  <c r="BW110" i="8"/>
  <c r="BX109" i="8"/>
  <c r="BY109" i="8"/>
  <c r="BW109" i="8"/>
  <c r="BV117" i="8"/>
  <c r="BT117" i="8"/>
  <c r="BU118" i="8"/>
  <c r="BV116" i="8"/>
  <c r="BT116" i="8"/>
  <c r="BU117" i="8"/>
  <c r="BV115" i="8"/>
  <c r="BT115" i="8"/>
  <c r="BU116" i="8"/>
  <c r="BV114" i="8"/>
  <c r="BT114" i="8"/>
  <c r="BU115" i="8"/>
  <c r="BV113" i="8"/>
  <c r="BT113" i="8"/>
  <c r="BU114" i="8"/>
  <c r="BV112" i="8"/>
  <c r="BT112" i="8"/>
  <c r="BU113" i="8"/>
  <c r="BV111" i="8"/>
  <c r="BT111" i="8"/>
  <c r="BU112" i="8"/>
  <c r="BV110" i="8"/>
  <c r="BT110" i="8"/>
  <c r="BU111" i="8"/>
  <c r="BV109" i="8"/>
  <c r="BT109" i="8"/>
  <c r="BU110" i="8"/>
  <c r="BU109" i="8"/>
  <c r="BS117" i="8"/>
  <c r="BQ117" i="8"/>
  <c r="BR117" i="8"/>
  <c r="BS116" i="8"/>
  <c r="BQ116" i="8"/>
  <c r="BR116" i="8"/>
  <c r="BS115" i="8"/>
  <c r="BQ115" i="8"/>
  <c r="BR115" i="8"/>
  <c r="BS114" i="8"/>
  <c r="BQ114" i="8"/>
  <c r="BR114" i="8"/>
  <c r="BS113" i="8"/>
  <c r="BQ113" i="8"/>
  <c r="BR113" i="8"/>
  <c r="BS112" i="8"/>
  <c r="BQ112" i="8"/>
  <c r="BR112" i="8"/>
  <c r="BS111" i="8"/>
  <c r="BQ111" i="8"/>
  <c r="BR111" i="8"/>
  <c r="BS110" i="8"/>
  <c r="BQ110" i="8"/>
  <c r="BR110" i="8"/>
  <c r="BS109" i="8"/>
  <c r="BQ109" i="8"/>
  <c r="BR109" i="8"/>
  <c r="CA106" i="8"/>
  <c r="BZ106" i="8"/>
  <c r="CB106" i="8"/>
  <c r="CB105" i="8"/>
  <c r="CA105" i="8"/>
  <c r="BZ105" i="8"/>
  <c r="CA104" i="8"/>
  <c r="BZ104" i="8"/>
  <c r="CB104" i="8"/>
  <c r="CB103" i="8"/>
  <c r="CA103" i="8"/>
  <c r="BZ103" i="8"/>
  <c r="CA102" i="8"/>
  <c r="BZ102" i="8"/>
  <c r="CB102" i="8"/>
  <c r="CA101" i="8"/>
  <c r="BZ101" i="8"/>
  <c r="CB101" i="8"/>
  <c r="CA100" i="8"/>
  <c r="BZ100" i="8"/>
  <c r="CB100" i="8"/>
  <c r="CA99" i="8"/>
  <c r="BZ99" i="8"/>
  <c r="CB99" i="8"/>
  <c r="CB98" i="8"/>
  <c r="CA98" i="8"/>
  <c r="BZ98" i="8"/>
  <c r="BY106" i="8"/>
  <c r="BX106" i="8"/>
  <c r="BW106" i="8"/>
  <c r="BY105" i="8"/>
  <c r="BX105" i="8"/>
  <c r="BW105" i="8"/>
  <c r="BY104" i="8"/>
  <c r="BX104" i="8"/>
  <c r="BW104" i="8"/>
  <c r="BY103" i="8"/>
  <c r="BX103" i="8"/>
  <c r="BW103" i="8"/>
  <c r="BY102" i="8"/>
  <c r="BX102" i="8"/>
  <c r="BW102" i="8"/>
  <c r="BY101" i="8"/>
  <c r="BX101" i="8"/>
  <c r="BW101" i="8"/>
  <c r="BY100" i="8"/>
  <c r="BX100" i="8"/>
  <c r="BW100" i="8"/>
  <c r="BY99" i="8"/>
  <c r="BX99" i="8"/>
  <c r="BW99" i="8"/>
  <c r="BY98" i="8"/>
  <c r="BX98" i="8"/>
  <c r="BW98" i="8"/>
  <c r="BV106" i="8"/>
  <c r="BT106" i="8"/>
  <c r="BU106" i="8"/>
  <c r="BV105" i="8"/>
  <c r="BT105" i="8"/>
  <c r="BU105" i="8"/>
  <c r="BV104" i="8"/>
  <c r="BT104" i="8"/>
  <c r="BU104" i="8"/>
  <c r="BV103" i="8"/>
  <c r="BT103" i="8"/>
  <c r="BU103" i="8"/>
  <c r="BV102" i="8"/>
  <c r="BT102" i="8"/>
  <c r="BU102" i="8"/>
  <c r="BV101" i="8"/>
  <c r="BT101" i="8"/>
  <c r="BU101" i="8"/>
  <c r="BV100" i="8"/>
  <c r="BT100" i="8"/>
  <c r="BU100" i="8"/>
  <c r="BV99" i="8"/>
  <c r="BT99" i="8"/>
  <c r="BU99" i="8"/>
  <c r="BV98" i="8"/>
  <c r="BT98" i="8"/>
  <c r="BU98" i="8"/>
  <c r="BQ107" i="8"/>
  <c r="BR107" i="8"/>
  <c r="BS106" i="8"/>
  <c r="BQ106" i="8"/>
  <c r="BR106" i="8"/>
  <c r="BS105" i="8"/>
  <c r="BQ105" i="8"/>
  <c r="BR105" i="8"/>
  <c r="BS104" i="8"/>
  <c r="BQ104" i="8"/>
  <c r="BR104" i="8"/>
  <c r="BS103" i="8"/>
  <c r="BQ103" i="8"/>
  <c r="BR103" i="8"/>
  <c r="BS102" i="8"/>
  <c r="BQ102" i="8"/>
  <c r="BR102" i="8"/>
  <c r="BS101" i="8"/>
  <c r="BQ101" i="8"/>
  <c r="BR101" i="8"/>
  <c r="BS100" i="8"/>
  <c r="BQ100" i="8"/>
  <c r="BR100" i="8"/>
  <c r="BS99" i="8"/>
  <c r="BQ99" i="8"/>
  <c r="BR99" i="8"/>
  <c r="BS98" i="8"/>
  <c r="BQ98" i="8"/>
  <c r="BR98" i="8"/>
  <c r="CA95" i="8"/>
  <c r="BZ94" i="8"/>
  <c r="CB95" i="8"/>
  <c r="CA94" i="8"/>
  <c r="BZ93" i="8"/>
  <c r="CB94" i="8"/>
  <c r="CA93" i="8"/>
  <c r="BZ92" i="8"/>
  <c r="CB93" i="8"/>
  <c r="CA92" i="8"/>
  <c r="BZ91" i="8"/>
  <c r="CB92" i="8"/>
  <c r="CA91" i="8"/>
  <c r="BZ90" i="8"/>
  <c r="CB91" i="8"/>
  <c r="CA90" i="8"/>
  <c r="BZ89" i="8"/>
  <c r="CB90" i="8"/>
  <c r="CA89" i="8"/>
  <c r="CB89" i="8"/>
  <c r="BZ88" i="8"/>
  <c r="CA88" i="8"/>
  <c r="BZ87" i="8"/>
  <c r="CB88" i="8"/>
  <c r="CA87" i="8"/>
  <c r="CB87" i="8"/>
  <c r="BZ86" i="8"/>
  <c r="CA86" i="8"/>
  <c r="BZ85" i="8"/>
  <c r="CB86" i="8"/>
  <c r="CA85" i="8"/>
  <c r="CB85" i="8"/>
  <c r="BY94" i="8"/>
  <c r="BX95" i="8"/>
  <c r="BW94" i="8"/>
  <c r="BY93" i="8"/>
  <c r="BX94" i="8"/>
  <c r="BW93" i="8"/>
  <c r="BY92" i="8"/>
  <c r="BX93" i="8"/>
  <c r="BW92" i="8"/>
  <c r="BY91" i="8"/>
  <c r="BX92" i="8"/>
  <c r="BW91" i="8"/>
  <c r="BY90" i="8"/>
  <c r="BX91" i="8"/>
  <c r="BW90" i="8"/>
  <c r="BY89" i="8"/>
  <c r="BX90" i="8"/>
  <c r="BW89" i="8"/>
  <c r="BX89" i="8"/>
  <c r="BY88" i="8"/>
  <c r="BW88" i="8"/>
  <c r="BX88" i="8"/>
  <c r="BY87" i="8"/>
  <c r="BW87" i="8"/>
  <c r="BX87" i="8"/>
  <c r="BY86" i="8"/>
  <c r="BW86" i="8"/>
  <c r="BX86" i="8"/>
  <c r="BY85" i="8"/>
  <c r="BW85" i="8"/>
  <c r="BX85" i="8"/>
  <c r="BV94" i="8"/>
  <c r="BT94" i="8"/>
  <c r="BU93" i="8"/>
  <c r="BV93" i="8"/>
  <c r="BT93" i="8"/>
  <c r="BU92" i="8"/>
  <c r="BV92" i="8"/>
  <c r="BT92" i="8"/>
  <c r="BU91" i="8"/>
  <c r="BV91" i="8"/>
  <c r="BT91" i="8"/>
  <c r="BU90" i="8"/>
  <c r="BV90" i="8"/>
  <c r="BT90" i="8"/>
  <c r="BU89" i="8"/>
  <c r="BV89" i="8"/>
  <c r="BT89" i="8"/>
  <c r="BU88" i="8"/>
  <c r="BV88" i="8"/>
  <c r="BT88" i="8"/>
  <c r="BU87" i="8"/>
  <c r="BV87" i="8"/>
  <c r="BT87" i="8"/>
  <c r="BU86" i="8"/>
  <c r="BV86" i="8"/>
  <c r="BT86" i="8"/>
  <c r="BU85" i="8"/>
  <c r="BV85" i="8"/>
  <c r="BT85" i="8"/>
  <c r="BS95" i="8"/>
  <c r="BQ94" i="8"/>
  <c r="BR94" i="8"/>
  <c r="BS94" i="8"/>
  <c r="BQ93" i="8"/>
  <c r="BR93" i="8"/>
  <c r="BS93" i="8"/>
  <c r="BQ92" i="8"/>
  <c r="BR92" i="8"/>
  <c r="BS92" i="8"/>
  <c r="BQ91" i="8"/>
  <c r="BR91" i="8"/>
  <c r="BS91" i="8"/>
  <c r="BQ90" i="8"/>
  <c r="BR90" i="8"/>
  <c r="BS90" i="8"/>
  <c r="BS89" i="8"/>
  <c r="BQ89" i="8"/>
  <c r="BR89" i="8"/>
  <c r="BS88" i="8"/>
  <c r="BQ88" i="8"/>
  <c r="BR88" i="8"/>
  <c r="BS87" i="8"/>
  <c r="BQ87" i="8"/>
  <c r="BR87" i="8"/>
  <c r="BS86" i="8"/>
  <c r="BQ86" i="8"/>
  <c r="BR86" i="8"/>
  <c r="BS85" i="8"/>
  <c r="BQ85" i="8"/>
  <c r="BR85" i="8"/>
  <c r="BZ82" i="8"/>
  <c r="CA82" i="8"/>
  <c r="CB82" i="8"/>
  <c r="BZ81" i="8"/>
  <c r="CA81" i="8"/>
  <c r="CB81" i="8"/>
  <c r="BZ80" i="8"/>
  <c r="CA80" i="8"/>
  <c r="CB80" i="8"/>
  <c r="BZ79" i="8"/>
  <c r="CA79" i="8"/>
  <c r="CB79" i="8"/>
  <c r="BZ78" i="8"/>
  <c r="CA78" i="8"/>
  <c r="CB78" i="8"/>
  <c r="BZ77" i="8"/>
  <c r="CA77" i="8"/>
  <c r="CB77" i="8"/>
  <c r="BZ76" i="8"/>
  <c r="CA76" i="8"/>
  <c r="CB76" i="8"/>
  <c r="BZ75" i="8"/>
  <c r="CA75" i="8"/>
  <c r="CB75" i="8"/>
  <c r="BY82" i="8"/>
  <c r="BW82" i="8"/>
  <c r="BX82" i="8"/>
  <c r="BY81" i="8"/>
  <c r="BW81" i="8"/>
  <c r="BX81" i="8"/>
  <c r="BY80" i="8"/>
  <c r="BW80" i="8"/>
  <c r="BX80" i="8"/>
  <c r="BY79" i="8"/>
  <c r="BW79" i="8"/>
  <c r="BX79" i="8"/>
  <c r="BY78" i="8"/>
  <c r="BW78" i="8"/>
  <c r="BX78" i="8"/>
  <c r="BY77" i="8"/>
  <c r="BW77" i="8"/>
  <c r="BX77" i="8"/>
  <c r="BY76" i="8"/>
  <c r="BW76" i="8"/>
  <c r="BX76" i="8"/>
  <c r="BY75" i="8"/>
  <c r="BW75" i="8"/>
  <c r="BX75" i="8"/>
  <c r="BV82" i="8"/>
  <c r="BT82" i="8"/>
  <c r="BU82" i="8"/>
  <c r="BV81" i="8"/>
  <c r="BT81" i="8"/>
  <c r="BU81" i="8"/>
  <c r="BV80" i="8"/>
  <c r="BT80" i="8"/>
  <c r="BU80" i="8"/>
  <c r="BV79" i="8"/>
  <c r="BT79" i="8"/>
  <c r="BU79" i="8"/>
  <c r="BV78" i="8"/>
  <c r="BT78" i="8"/>
  <c r="BU78" i="8"/>
  <c r="BV77" i="8"/>
  <c r="BT77" i="8"/>
  <c r="BU77" i="8"/>
  <c r="BV76" i="8"/>
  <c r="BT76" i="8"/>
  <c r="BU76" i="8"/>
  <c r="BV75" i="8"/>
  <c r="BT75" i="8"/>
  <c r="BU75" i="8"/>
  <c r="BS82" i="8"/>
  <c r="BQ82" i="8"/>
  <c r="BR82" i="8"/>
  <c r="BS81" i="8"/>
  <c r="BQ81" i="8"/>
  <c r="BR81" i="8"/>
  <c r="BS80" i="8"/>
  <c r="BQ80" i="8"/>
  <c r="BR80" i="8"/>
  <c r="BS79" i="8"/>
  <c r="BQ79" i="8"/>
  <c r="BR79" i="8"/>
  <c r="BS78" i="8"/>
  <c r="BQ78" i="8"/>
  <c r="BR78" i="8"/>
  <c r="BS77" i="8"/>
  <c r="BQ77" i="8"/>
  <c r="BR77" i="8"/>
  <c r="BS76" i="8"/>
  <c r="BQ76" i="8"/>
  <c r="BR76" i="8"/>
  <c r="BS75" i="8"/>
  <c r="BQ75" i="8"/>
  <c r="BR75" i="8"/>
  <c r="CA72" i="8"/>
  <c r="CB72" i="8"/>
  <c r="BZ72" i="8"/>
  <c r="CA71" i="8"/>
  <c r="CB71" i="8"/>
  <c r="BZ71" i="8"/>
  <c r="CA70" i="8"/>
  <c r="CB70" i="8"/>
  <c r="BZ70" i="8"/>
  <c r="CA69" i="8"/>
  <c r="CB69" i="8"/>
  <c r="BZ69" i="8"/>
  <c r="CA68" i="8"/>
  <c r="CB68" i="8"/>
  <c r="BZ68" i="8"/>
  <c r="CA67" i="8"/>
  <c r="CB67" i="8"/>
  <c r="BZ67" i="8"/>
  <c r="CA66" i="8"/>
  <c r="CB66" i="8"/>
  <c r="BZ66" i="8"/>
  <c r="CA65" i="8"/>
  <c r="CB65" i="8"/>
  <c r="BZ65" i="8"/>
  <c r="CA64" i="8"/>
  <c r="CB64" i="8"/>
  <c r="BZ64" i="8"/>
  <c r="CA63" i="8"/>
  <c r="CB63" i="8"/>
  <c r="BZ63" i="8"/>
  <c r="BX72" i="8"/>
  <c r="BY72" i="8"/>
  <c r="BW72" i="8"/>
  <c r="BX71" i="8"/>
  <c r="BY71" i="8"/>
  <c r="BW71" i="8"/>
  <c r="BX70" i="8"/>
  <c r="BY70" i="8"/>
  <c r="BW70" i="8"/>
  <c r="BX69" i="8"/>
  <c r="BY69" i="8"/>
  <c r="BW69" i="8"/>
  <c r="BX68" i="8"/>
  <c r="BY68" i="8"/>
  <c r="BW68" i="8"/>
  <c r="BX67" i="8"/>
  <c r="BY67" i="8"/>
  <c r="BW67" i="8"/>
  <c r="BX66" i="8"/>
  <c r="BY66" i="8"/>
  <c r="BW66" i="8"/>
  <c r="BX65" i="8"/>
  <c r="BY65" i="8"/>
  <c r="BW65" i="8"/>
  <c r="BX64" i="8"/>
  <c r="BY64" i="8"/>
  <c r="BW64" i="8"/>
  <c r="BX63" i="8"/>
  <c r="BY63" i="8"/>
  <c r="BW63" i="8"/>
  <c r="BV72" i="8"/>
  <c r="BT72" i="8"/>
  <c r="BU72" i="8"/>
  <c r="BV71" i="8"/>
  <c r="BT71" i="8"/>
  <c r="BU71" i="8"/>
  <c r="BV70" i="8"/>
  <c r="BT70" i="8"/>
  <c r="BU70" i="8"/>
  <c r="BV69" i="8"/>
  <c r="BT69" i="8"/>
  <c r="BU69" i="8"/>
  <c r="BV68" i="8"/>
  <c r="BT68" i="8"/>
  <c r="BU68" i="8"/>
  <c r="BV67" i="8"/>
  <c r="BT67" i="8"/>
  <c r="BU67" i="8"/>
  <c r="BV66" i="8"/>
  <c r="BT66" i="8"/>
  <c r="BU66" i="8"/>
  <c r="BV65" i="8"/>
  <c r="BT65" i="8"/>
  <c r="BU65" i="8"/>
  <c r="BV64" i="8"/>
  <c r="BT64" i="8"/>
  <c r="BU64" i="8"/>
  <c r="BV63" i="8"/>
  <c r="BT63" i="8"/>
  <c r="BU63" i="8"/>
  <c r="BS72" i="8"/>
  <c r="BQ72" i="8"/>
  <c r="BR72" i="8"/>
  <c r="BS71" i="8"/>
  <c r="BQ71" i="8"/>
  <c r="BR71" i="8"/>
  <c r="BS70" i="8"/>
  <c r="BQ70" i="8"/>
  <c r="BR70" i="8"/>
  <c r="BS69" i="8"/>
  <c r="BQ69" i="8"/>
  <c r="BR69" i="8"/>
  <c r="BS68" i="8"/>
  <c r="BQ68" i="8"/>
  <c r="BR68" i="8"/>
  <c r="BS67" i="8"/>
  <c r="BQ67" i="8"/>
  <c r="BR67" i="8"/>
  <c r="BS66" i="8"/>
  <c r="BQ66" i="8"/>
  <c r="BR66" i="8"/>
  <c r="BS65" i="8"/>
  <c r="BQ65" i="8"/>
  <c r="BR65" i="8"/>
  <c r="BS64" i="8"/>
  <c r="BQ64" i="8"/>
  <c r="BR64" i="8"/>
  <c r="BS63" i="8"/>
  <c r="BQ63" i="8"/>
  <c r="BR63" i="8"/>
  <c r="CA59" i="8"/>
  <c r="CB59" i="8"/>
  <c r="BZ58" i="8"/>
  <c r="CA58" i="8"/>
  <c r="CB58" i="8"/>
  <c r="BZ57" i="8"/>
  <c r="CA57" i="8"/>
  <c r="CB57" i="8"/>
  <c r="BZ56" i="8"/>
  <c r="CA56" i="8"/>
  <c r="CB56" i="8"/>
  <c r="BZ55" i="8"/>
  <c r="AV2" i="6" s="1"/>
  <c r="CA55" i="8"/>
  <c r="CB55" i="8"/>
  <c r="BZ54" i="8"/>
  <c r="CA54" i="8"/>
  <c r="CB54" i="8"/>
  <c r="BZ53" i="8"/>
  <c r="CA53" i="8"/>
  <c r="CB53" i="8"/>
  <c r="BZ52" i="8"/>
  <c r="CA52" i="8"/>
  <c r="CB52" i="8"/>
  <c r="BZ51" i="8"/>
  <c r="CA51" i="8"/>
  <c r="CB51" i="8"/>
  <c r="BZ50" i="8"/>
  <c r="CA50" i="8"/>
  <c r="CB50" i="8"/>
  <c r="BZ49" i="8"/>
  <c r="CA49" i="8"/>
  <c r="CB49" i="8"/>
  <c r="BX58" i="8"/>
  <c r="BY58" i="8"/>
  <c r="BW58" i="8"/>
  <c r="BX57" i="8"/>
  <c r="BY57" i="8"/>
  <c r="BW57" i="8"/>
  <c r="BX56" i="8"/>
  <c r="BY56" i="8"/>
  <c r="BW56" i="8"/>
  <c r="BX55" i="8"/>
  <c r="BY55" i="8"/>
  <c r="BW55" i="8"/>
  <c r="BX54" i="8"/>
  <c r="BY54" i="8"/>
  <c r="BW54" i="8"/>
  <c r="BX53" i="8"/>
  <c r="BY53" i="8"/>
  <c r="BW53" i="8"/>
  <c r="BX52" i="8"/>
  <c r="BY52" i="8"/>
  <c r="BW52" i="8"/>
  <c r="BX51" i="8"/>
  <c r="BY51" i="8"/>
  <c r="BW51" i="8"/>
  <c r="BX50" i="8"/>
  <c r="BY50" i="8"/>
  <c r="BW50" i="8"/>
  <c r="BX49" i="8"/>
  <c r="BY49" i="8"/>
  <c r="BW49" i="8"/>
  <c r="BV58" i="8"/>
  <c r="BT58" i="8"/>
  <c r="BU58" i="8"/>
  <c r="BV57" i="8"/>
  <c r="BT57" i="8"/>
  <c r="BU57" i="8"/>
  <c r="BV56" i="8"/>
  <c r="BT56" i="8"/>
  <c r="BU56" i="8"/>
  <c r="BV55" i="8"/>
  <c r="BT55" i="8"/>
  <c r="BU55" i="8"/>
  <c r="BV54" i="8"/>
  <c r="BT54" i="8"/>
  <c r="BU54" i="8"/>
  <c r="BV53" i="8"/>
  <c r="BT53" i="8"/>
  <c r="BU53" i="8"/>
  <c r="BV52" i="8"/>
  <c r="BT52" i="8"/>
  <c r="BU52" i="8"/>
  <c r="BV51" i="8"/>
  <c r="BT51" i="8"/>
  <c r="BU51" i="8"/>
  <c r="BV50" i="8"/>
  <c r="BT50" i="8"/>
  <c r="BU50" i="8"/>
  <c r="BV49" i="8"/>
  <c r="BT49" i="8"/>
  <c r="BU49" i="8"/>
  <c r="BS60" i="8"/>
  <c r="BQ59" i="8"/>
  <c r="BR59" i="8"/>
  <c r="BS59" i="8"/>
  <c r="BQ58" i="8"/>
  <c r="BR58" i="8"/>
  <c r="BS58" i="8"/>
  <c r="BQ57" i="8"/>
  <c r="BR57" i="8"/>
  <c r="BS57" i="8"/>
  <c r="BQ56" i="8"/>
  <c r="BR56" i="8"/>
  <c r="BS56" i="8"/>
  <c r="BQ55" i="8"/>
  <c r="BR55" i="8"/>
  <c r="BS55" i="8"/>
  <c r="BQ54" i="8"/>
  <c r="BR54" i="8"/>
  <c r="BS54" i="8"/>
  <c r="BQ53" i="8"/>
  <c r="BR53" i="8"/>
  <c r="BS53" i="8"/>
  <c r="BQ52" i="8"/>
  <c r="BR52" i="8"/>
  <c r="BS52" i="8"/>
  <c r="BQ51" i="8"/>
  <c r="BR51" i="8"/>
  <c r="BS51" i="8"/>
  <c r="BQ50" i="8"/>
  <c r="BR50" i="8"/>
  <c r="BS50" i="8"/>
  <c r="BQ49" i="8"/>
  <c r="BS49" i="8"/>
  <c r="BR49" i="8"/>
  <c r="CA46" i="8"/>
  <c r="CB46" i="8"/>
  <c r="BZ46" i="8"/>
  <c r="CA45" i="8"/>
  <c r="CB45" i="8"/>
  <c r="BZ45" i="8"/>
  <c r="CA44" i="8"/>
  <c r="CB44" i="8"/>
  <c r="BZ44" i="8"/>
  <c r="CA43" i="8"/>
  <c r="CB43" i="8"/>
  <c r="BZ43" i="8"/>
  <c r="CA42" i="8"/>
  <c r="CB42" i="8"/>
  <c r="BZ42" i="8"/>
  <c r="CA41" i="8"/>
  <c r="CB41" i="8"/>
  <c r="BZ41" i="8"/>
  <c r="CA40" i="8"/>
  <c r="CB40" i="8"/>
  <c r="BZ40" i="8"/>
  <c r="CA39" i="8"/>
  <c r="CB39" i="8"/>
  <c r="BZ39" i="8"/>
  <c r="BX46" i="8"/>
  <c r="BY46" i="8"/>
  <c r="BW46" i="8"/>
  <c r="BX45" i="8"/>
  <c r="BY45" i="8"/>
  <c r="BW45" i="8"/>
  <c r="BX44" i="8"/>
  <c r="BY44" i="8"/>
  <c r="BW44" i="8"/>
  <c r="BX43" i="8"/>
  <c r="BY43" i="8"/>
  <c r="BW43" i="8"/>
  <c r="BX42" i="8"/>
  <c r="BY42" i="8"/>
  <c r="BW42" i="8"/>
  <c r="BX41" i="8"/>
  <c r="BY41" i="8"/>
  <c r="BW41" i="8"/>
  <c r="BX40" i="8"/>
  <c r="BY40" i="8"/>
  <c r="BW40" i="8"/>
  <c r="BX39" i="8"/>
  <c r="BY39" i="8"/>
  <c r="BW39" i="8"/>
  <c r="BV46" i="8"/>
  <c r="BU46" i="8"/>
  <c r="BT46" i="8"/>
  <c r="BV45" i="8"/>
  <c r="BU45" i="8"/>
  <c r="BT45" i="8"/>
  <c r="BV44" i="8"/>
  <c r="BU44" i="8"/>
  <c r="BT44" i="8"/>
  <c r="BV43" i="8"/>
  <c r="BU43" i="8"/>
  <c r="BT43" i="8"/>
  <c r="BV42" i="8"/>
  <c r="BU42" i="8"/>
  <c r="BT42" i="8"/>
  <c r="BV41" i="8"/>
  <c r="BU41" i="8"/>
  <c r="BT41" i="8"/>
  <c r="BV40" i="8"/>
  <c r="BU40" i="8"/>
  <c r="BT40" i="8"/>
  <c r="BV39" i="8"/>
  <c r="BU39" i="8"/>
  <c r="BT39" i="8"/>
  <c r="BQ46" i="8"/>
  <c r="BS46" i="8"/>
  <c r="BR46" i="8"/>
  <c r="BQ45" i="8"/>
  <c r="BS45" i="8"/>
  <c r="BR45" i="8"/>
  <c r="BQ44" i="8"/>
  <c r="BS44" i="8"/>
  <c r="BR44" i="8"/>
  <c r="BQ43" i="8"/>
  <c r="BS43" i="8"/>
  <c r="BR43" i="8"/>
  <c r="BQ42" i="8"/>
  <c r="BS42" i="8"/>
  <c r="BR42" i="8"/>
  <c r="BQ41" i="8"/>
  <c r="BS41" i="8"/>
  <c r="BR41" i="8"/>
  <c r="BQ40" i="8"/>
  <c r="BS40" i="8"/>
  <c r="BR40" i="8"/>
  <c r="BQ39" i="8"/>
  <c r="BS39" i="8"/>
  <c r="BR39" i="8"/>
  <c r="CB35" i="8"/>
  <c r="CA35" i="8"/>
  <c r="BZ34" i="8"/>
  <c r="CB34" i="8"/>
  <c r="CA34" i="8"/>
  <c r="BZ33" i="8"/>
  <c r="CB33" i="8"/>
  <c r="CA33" i="8"/>
  <c r="CB32" i="8"/>
  <c r="BZ32" i="8"/>
  <c r="CA32" i="8"/>
  <c r="BZ31" i="8"/>
  <c r="CB31" i="8"/>
  <c r="CA31" i="8"/>
  <c r="BZ30" i="8"/>
  <c r="CB30" i="8"/>
  <c r="CA30" i="8"/>
  <c r="BZ29" i="8"/>
  <c r="CB29" i="8"/>
  <c r="CA29" i="8"/>
  <c r="BZ28" i="8"/>
  <c r="CB28" i="8"/>
  <c r="CA28" i="8"/>
  <c r="BZ27" i="8"/>
  <c r="CB27" i="8"/>
  <c r="CA27" i="8"/>
  <c r="BX36" i="8"/>
  <c r="BY35" i="8"/>
  <c r="BW35" i="8"/>
  <c r="BX35" i="8"/>
  <c r="BY34" i="8"/>
  <c r="BW34" i="8"/>
  <c r="BX34" i="8"/>
  <c r="BY33" i="8"/>
  <c r="BW33" i="8"/>
  <c r="BX33" i="8"/>
  <c r="BY32" i="8"/>
  <c r="BW32" i="8"/>
  <c r="BX32" i="8"/>
  <c r="BY31" i="8"/>
  <c r="BW31" i="8"/>
  <c r="BX31" i="8"/>
  <c r="BY30" i="8"/>
  <c r="BW30" i="8"/>
  <c r="BX30" i="8"/>
  <c r="BY29" i="8"/>
  <c r="BW29" i="8"/>
  <c r="BX29" i="8"/>
  <c r="BY28" i="8"/>
  <c r="BW28" i="8"/>
  <c r="BX28" i="8"/>
  <c r="BY27" i="8"/>
  <c r="BX27" i="8"/>
  <c r="BW27" i="8"/>
  <c r="BV36" i="8"/>
  <c r="BU36" i="8"/>
  <c r="BT36" i="8"/>
  <c r="BV35" i="8"/>
  <c r="BU35" i="8"/>
  <c r="BT35" i="8"/>
  <c r="BV34" i="8"/>
  <c r="BU34" i="8"/>
  <c r="BT34" i="8"/>
  <c r="BV33" i="8"/>
  <c r="BU33" i="8"/>
  <c r="BT33" i="8"/>
  <c r="BV32" i="8"/>
  <c r="BU32" i="8"/>
  <c r="BT32" i="8"/>
  <c r="BV31" i="8"/>
  <c r="BU31" i="8"/>
  <c r="BT31" i="8"/>
  <c r="BV30" i="8"/>
  <c r="BU30" i="8"/>
  <c r="BT30" i="8"/>
  <c r="BV29" i="8"/>
  <c r="BU29" i="8"/>
  <c r="BT29" i="8"/>
  <c r="BV28" i="8"/>
  <c r="BU28" i="8"/>
  <c r="BT28" i="8"/>
  <c r="BV27" i="8"/>
  <c r="BU27" i="8"/>
  <c r="BT27" i="8"/>
  <c r="BS36" i="8"/>
  <c r="BR35" i="8"/>
  <c r="BQ35" i="8"/>
  <c r="BS35" i="8"/>
  <c r="BR34" i="8"/>
  <c r="BQ34" i="8"/>
  <c r="BS34" i="8"/>
  <c r="BR33" i="8"/>
  <c r="BQ33" i="8"/>
  <c r="BS33" i="8"/>
  <c r="BR32" i="8"/>
  <c r="BQ32" i="8"/>
  <c r="BS32" i="8"/>
  <c r="BR31" i="8"/>
  <c r="BQ31" i="8"/>
  <c r="BS31" i="8"/>
  <c r="BR30" i="8"/>
  <c r="BQ30" i="8"/>
  <c r="BS30" i="8"/>
  <c r="BR29" i="8"/>
  <c r="BQ29" i="8"/>
  <c r="BS29" i="8"/>
  <c r="BR28" i="8"/>
  <c r="BQ28" i="8"/>
  <c r="BS28" i="8"/>
  <c r="BR27" i="8"/>
  <c r="BQ27" i="8"/>
  <c r="BS27" i="8"/>
  <c r="CB23" i="8"/>
  <c r="CA23" i="8"/>
  <c r="BZ23" i="8"/>
  <c r="CB22" i="8"/>
  <c r="CA22" i="8"/>
  <c r="BZ22" i="8"/>
  <c r="CB21" i="8"/>
  <c r="CA21" i="8"/>
  <c r="BZ21" i="8"/>
  <c r="CB20" i="8"/>
  <c r="CA20" i="8"/>
  <c r="BZ20" i="8"/>
  <c r="CB19" i="8"/>
  <c r="CA19" i="8"/>
  <c r="BZ19" i="8"/>
  <c r="CB18" i="8"/>
  <c r="CA18" i="8"/>
  <c r="BZ18" i="8"/>
  <c r="CB17" i="8"/>
  <c r="CA17" i="8"/>
  <c r="BZ17" i="8"/>
  <c r="CB16" i="8"/>
  <c r="CA16" i="8"/>
  <c r="BZ16" i="8"/>
  <c r="CB15" i="8"/>
  <c r="CA15" i="8"/>
  <c r="BZ15" i="8"/>
  <c r="BY23" i="8"/>
  <c r="BX23" i="8"/>
  <c r="BW23" i="8"/>
  <c r="BY22" i="8"/>
  <c r="BX22" i="8"/>
  <c r="BW22" i="8"/>
  <c r="BY21" i="8"/>
  <c r="BX21" i="8"/>
  <c r="BW21" i="8"/>
  <c r="BY20" i="8"/>
  <c r="BX20" i="8"/>
  <c r="BW20" i="8"/>
  <c r="BY19" i="8"/>
  <c r="BX19" i="8"/>
  <c r="BW19" i="8"/>
  <c r="BY18" i="8"/>
  <c r="BX18" i="8"/>
  <c r="BW18" i="8"/>
  <c r="BY17" i="8"/>
  <c r="BW17" i="8"/>
  <c r="BX17" i="8"/>
  <c r="BY16" i="8"/>
  <c r="BX16" i="8"/>
  <c r="BW16" i="8"/>
  <c r="BY15" i="8"/>
  <c r="BX15" i="8"/>
  <c r="BW15" i="8"/>
  <c r="BU24" i="8"/>
  <c r="BV23" i="8"/>
  <c r="BT23" i="8"/>
  <c r="BU23" i="8"/>
  <c r="BV22" i="8"/>
  <c r="BT22" i="8"/>
  <c r="BU22" i="8"/>
  <c r="BV21" i="8"/>
  <c r="BT21" i="8"/>
  <c r="BU21" i="8"/>
  <c r="BV20" i="8"/>
  <c r="BT20" i="8"/>
  <c r="BU20" i="8"/>
  <c r="BV19" i="8"/>
  <c r="BT19" i="8"/>
  <c r="BU19" i="8"/>
  <c r="BV18" i="8"/>
  <c r="BT18" i="8"/>
  <c r="BU18" i="8"/>
  <c r="BV17" i="8"/>
  <c r="BU17" i="8"/>
  <c r="BT17" i="8"/>
  <c r="BV16" i="8"/>
  <c r="BT16" i="8"/>
  <c r="BU16" i="8"/>
  <c r="BV15" i="8"/>
  <c r="BU15" i="8"/>
  <c r="BT15" i="8"/>
  <c r="BR23" i="8"/>
  <c r="BQ23" i="8"/>
  <c r="BS23" i="8"/>
  <c r="BR22" i="8"/>
  <c r="BQ22" i="8"/>
  <c r="BS22" i="8"/>
  <c r="BR21" i="8"/>
  <c r="BQ21" i="8"/>
  <c r="BS21" i="8"/>
  <c r="BR20" i="8"/>
  <c r="BQ20" i="8"/>
  <c r="BS20" i="8"/>
  <c r="BR19" i="8"/>
  <c r="BQ19" i="8"/>
  <c r="BS19" i="8"/>
  <c r="BR18" i="8"/>
  <c r="BQ18" i="8"/>
  <c r="BS18" i="8"/>
  <c r="BR17" i="8"/>
  <c r="BQ17" i="8"/>
  <c r="BS17" i="8"/>
  <c r="BR16" i="8"/>
  <c r="BQ16" i="8"/>
  <c r="BS16" i="8"/>
  <c r="BR15" i="8"/>
  <c r="BQ15" i="8"/>
  <c r="BS15" i="8"/>
  <c r="CB11" i="8"/>
  <c r="AV4" i="6" s="1"/>
  <c r="CA11" i="8"/>
  <c r="BZ10" i="8"/>
  <c r="CB10" i="8"/>
  <c r="CA10" i="8"/>
  <c r="BZ9" i="8"/>
  <c r="CB9" i="8"/>
  <c r="CA9" i="8"/>
  <c r="BZ8" i="8"/>
  <c r="CB8" i="8"/>
  <c r="CA8" i="8"/>
  <c r="BZ7" i="8"/>
  <c r="CB7" i="8"/>
  <c r="CA7" i="8"/>
  <c r="BZ6" i="8"/>
  <c r="CB6" i="8"/>
  <c r="CA6" i="8"/>
  <c r="BZ5" i="8"/>
  <c r="CB5" i="8"/>
  <c r="CA5" i="8"/>
  <c r="BZ4" i="8"/>
  <c r="CB4" i="8"/>
  <c r="CA4" i="8"/>
  <c r="BZ3" i="8"/>
  <c r="CB3" i="8"/>
  <c r="CA3" i="8"/>
  <c r="BZ2" i="8"/>
  <c r="AU2" i="6" s="1"/>
  <c r="CB2" i="8"/>
  <c r="AU4" i="6" s="1"/>
  <c r="CA2" i="8"/>
  <c r="AV3" i="6" s="1"/>
  <c r="BY11" i="8"/>
  <c r="BX11" i="8"/>
  <c r="BW11" i="8"/>
  <c r="BY10" i="8"/>
  <c r="BX10" i="8"/>
  <c r="BW10" i="8"/>
  <c r="BY9" i="8"/>
  <c r="BX9" i="8"/>
  <c r="BW9" i="8"/>
  <c r="BY8" i="8"/>
  <c r="BX8" i="8"/>
  <c r="BW8" i="8"/>
  <c r="BY7" i="8"/>
  <c r="BX7" i="8"/>
  <c r="BW7" i="8"/>
  <c r="BY6" i="8"/>
  <c r="BX6" i="8"/>
  <c r="BW6" i="8"/>
  <c r="BY5" i="8"/>
  <c r="BX5" i="8"/>
  <c r="BW5" i="8"/>
  <c r="BY4" i="8"/>
  <c r="BX4" i="8"/>
  <c r="BW4" i="8"/>
  <c r="BY3" i="8"/>
  <c r="BX3" i="8"/>
  <c r="BW3" i="8"/>
  <c r="BY2" i="8"/>
  <c r="AS4" i="6" s="1"/>
  <c r="BX2" i="8"/>
  <c r="AS3" i="6" s="1"/>
  <c r="BW2" i="8"/>
  <c r="AS2" i="6" s="1"/>
  <c r="BV11" i="8"/>
  <c r="BU11" i="8"/>
  <c r="BT11" i="8"/>
  <c r="BV10" i="8"/>
  <c r="BU10" i="8"/>
  <c r="BT10" i="8"/>
  <c r="BV9" i="8"/>
  <c r="BU9" i="8"/>
  <c r="BT9" i="8"/>
  <c r="BV8" i="8"/>
  <c r="BU8" i="8"/>
  <c r="BT8" i="8"/>
  <c r="BV7" i="8"/>
  <c r="BU7" i="8"/>
  <c r="BT7" i="8"/>
  <c r="BV6" i="8"/>
  <c r="BU6" i="8"/>
  <c r="BT6" i="8"/>
  <c r="BV5" i="8"/>
  <c r="BU5" i="8"/>
  <c r="BT5" i="8"/>
  <c r="BV4" i="8"/>
  <c r="BU4" i="8"/>
  <c r="BT4" i="8"/>
  <c r="BV3" i="8"/>
  <c r="BU3" i="8"/>
  <c r="BT3" i="8"/>
  <c r="BV2" i="8"/>
  <c r="AP4" i="6" s="1"/>
  <c r="BU2" i="8"/>
  <c r="AP3" i="6" s="1"/>
  <c r="BT2" i="8"/>
  <c r="AP2" i="6" s="1"/>
  <c r="BS12" i="8"/>
  <c r="BR11" i="8"/>
  <c r="BQ11" i="8"/>
  <c r="BS11" i="8"/>
  <c r="BR10" i="8"/>
  <c r="BQ10" i="8"/>
  <c r="BS10" i="8"/>
  <c r="BR9" i="8"/>
  <c r="BQ9" i="8"/>
  <c r="BS9" i="8"/>
  <c r="BR8" i="8"/>
  <c r="BQ8" i="8"/>
  <c r="BS8" i="8"/>
  <c r="BR7" i="8"/>
  <c r="BQ7" i="8"/>
  <c r="BS7" i="8"/>
  <c r="BR6" i="8"/>
  <c r="BQ6" i="8"/>
  <c r="BS6" i="8"/>
  <c r="BR5" i="8"/>
  <c r="BQ5" i="8"/>
  <c r="BS5" i="8"/>
  <c r="BR4" i="8"/>
  <c r="BQ4" i="8"/>
  <c r="BS4" i="8"/>
  <c r="BR3" i="8"/>
  <c r="BQ3" i="8"/>
  <c r="BS3" i="8"/>
  <c r="BR2" i="8"/>
  <c r="AM3" i="6" s="1"/>
  <c r="BS2" i="8"/>
  <c r="AM4" i="6" s="1"/>
  <c r="BQ2" i="8"/>
  <c r="AM2" i="6" s="1"/>
  <c r="BC118" i="8"/>
  <c r="BD118" i="8"/>
  <c r="BE118" i="8"/>
  <c r="BC117" i="8"/>
  <c r="BD117" i="8"/>
  <c r="BE117" i="8"/>
  <c r="BC116" i="8"/>
  <c r="BD116" i="8"/>
  <c r="BE116" i="8"/>
  <c r="BC115" i="8"/>
  <c r="BD115" i="8"/>
  <c r="BE115" i="8"/>
  <c r="BC114" i="8"/>
  <c r="BD114" i="8"/>
  <c r="BE114" i="8"/>
  <c r="BC113" i="8"/>
  <c r="BD113" i="8"/>
  <c r="BE113" i="8"/>
  <c r="BC112" i="8"/>
  <c r="BD112" i="8"/>
  <c r="BE112" i="8"/>
  <c r="BC111" i="8"/>
  <c r="BD111" i="8"/>
  <c r="BE111" i="8"/>
  <c r="BC110" i="8"/>
  <c r="BD110" i="8"/>
  <c r="BE110" i="8"/>
  <c r="BB118" i="8"/>
  <c r="AZ118" i="8"/>
  <c r="BA117" i="8"/>
  <c r="BB117" i="8"/>
  <c r="AZ117" i="8"/>
  <c r="BA116" i="8"/>
  <c r="BB116" i="8"/>
  <c r="AZ116" i="8"/>
  <c r="BA115" i="8"/>
  <c r="BB115" i="8"/>
  <c r="AZ115" i="8"/>
  <c r="BA114" i="8"/>
  <c r="BB114" i="8"/>
  <c r="AZ114" i="8"/>
  <c r="BA113" i="8"/>
  <c r="BB113" i="8"/>
  <c r="AZ113" i="8"/>
  <c r="BA112" i="8"/>
  <c r="BB112" i="8"/>
  <c r="AZ112" i="8"/>
  <c r="BA111" i="8"/>
  <c r="BB111" i="8"/>
  <c r="AZ111" i="8"/>
  <c r="BA110" i="8"/>
  <c r="BB110" i="8"/>
  <c r="AZ110" i="8"/>
  <c r="AY118" i="8"/>
  <c r="AW118" i="8"/>
  <c r="AX119" i="8"/>
  <c r="AY117" i="8"/>
  <c r="AW117" i="8"/>
  <c r="AX118" i="8"/>
  <c r="AY116" i="8"/>
  <c r="AW116" i="8"/>
  <c r="AX117" i="8"/>
  <c r="AY115" i="8"/>
  <c r="AW115" i="8"/>
  <c r="AX116" i="8"/>
  <c r="AY114" i="8"/>
  <c r="AW114" i="8"/>
  <c r="AX115" i="8"/>
  <c r="AY113" i="8"/>
  <c r="AW113" i="8"/>
  <c r="AX114" i="8"/>
  <c r="AY112" i="8"/>
  <c r="AW112" i="8"/>
  <c r="AX113" i="8"/>
  <c r="AY111" i="8"/>
  <c r="AW111" i="8"/>
  <c r="AX112" i="8"/>
  <c r="AY110" i="8"/>
  <c r="AW110" i="8"/>
  <c r="AX111" i="8"/>
  <c r="AX110" i="8"/>
  <c r="AV118" i="8"/>
  <c r="AT118" i="8"/>
  <c r="AU118" i="8"/>
  <c r="AV117" i="8"/>
  <c r="AT117" i="8"/>
  <c r="AU117" i="8"/>
  <c r="AV116" i="8"/>
  <c r="AT116" i="8"/>
  <c r="AU116" i="8"/>
  <c r="AV115" i="8"/>
  <c r="AT115" i="8"/>
  <c r="AU115" i="8"/>
  <c r="AV114" i="8"/>
  <c r="AT114" i="8"/>
  <c r="AU114" i="8"/>
  <c r="AV113" i="8"/>
  <c r="AT113" i="8"/>
  <c r="AU113" i="8"/>
  <c r="AV112" i="8"/>
  <c r="AT112" i="8"/>
  <c r="AU112" i="8"/>
  <c r="AV111" i="8"/>
  <c r="AT111" i="8"/>
  <c r="AU111" i="8"/>
  <c r="AV110" i="8"/>
  <c r="AT110" i="8"/>
  <c r="AU110" i="8"/>
  <c r="BD106" i="8"/>
  <c r="BC106" i="8"/>
  <c r="BE106" i="8"/>
  <c r="BE105" i="8"/>
  <c r="BD105" i="8"/>
  <c r="BC105" i="8"/>
  <c r="BD104" i="8"/>
  <c r="BC104" i="8"/>
  <c r="BE104" i="8"/>
  <c r="BE103" i="8"/>
  <c r="BD103" i="8"/>
  <c r="BC103" i="8"/>
  <c r="BD102" i="8"/>
  <c r="BC102" i="8"/>
  <c r="BE102" i="8"/>
  <c r="BD101" i="8"/>
  <c r="BC101" i="8"/>
  <c r="BE101" i="8"/>
  <c r="BD100" i="8"/>
  <c r="BC100" i="8"/>
  <c r="BE100" i="8"/>
  <c r="BD99" i="8"/>
  <c r="BC99" i="8"/>
  <c r="BE99" i="8"/>
  <c r="BE98" i="8"/>
  <c r="BD98" i="8"/>
  <c r="BC98" i="8"/>
  <c r="BB106" i="8"/>
  <c r="BA106" i="8"/>
  <c r="AZ106" i="8"/>
  <c r="BB105" i="8"/>
  <c r="BA105" i="8"/>
  <c r="AZ105" i="8"/>
  <c r="BB104" i="8"/>
  <c r="BA104" i="8"/>
  <c r="AZ104" i="8"/>
  <c r="BB103" i="8"/>
  <c r="BA103" i="8"/>
  <c r="AZ103" i="8"/>
  <c r="BB102" i="8"/>
  <c r="BA102" i="8"/>
  <c r="AZ102" i="8"/>
  <c r="BB101" i="8"/>
  <c r="BA101" i="8"/>
  <c r="AZ101" i="8"/>
  <c r="BB100" i="8"/>
  <c r="BA100" i="8"/>
  <c r="AZ100" i="8"/>
  <c r="BB99" i="8"/>
  <c r="BA99" i="8"/>
  <c r="AZ99" i="8"/>
  <c r="BB98" i="8"/>
  <c r="BA98" i="8"/>
  <c r="AZ98" i="8"/>
  <c r="AY106" i="8"/>
  <c r="AW106" i="8"/>
  <c r="AX106" i="8"/>
  <c r="AY105" i="8"/>
  <c r="AW105" i="8"/>
  <c r="AX105" i="8"/>
  <c r="AY104" i="8"/>
  <c r="AW104" i="8"/>
  <c r="AX104" i="8"/>
  <c r="AY103" i="8"/>
  <c r="AW103" i="8"/>
  <c r="AX103" i="8"/>
  <c r="AY102" i="8"/>
  <c r="AW102" i="8"/>
  <c r="AX102" i="8"/>
  <c r="AY101" i="8"/>
  <c r="AW101" i="8"/>
  <c r="AX101" i="8"/>
  <c r="AY100" i="8"/>
  <c r="AW100" i="8"/>
  <c r="AX100" i="8"/>
  <c r="AY99" i="8"/>
  <c r="AW99" i="8"/>
  <c r="AX99" i="8"/>
  <c r="AY98" i="8"/>
  <c r="AW98" i="8"/>
  <c r="AX98" i="8"/>
  <c r="AT107" i="8"/>
  <c r="AU107" i="8"/>
  <c r="AV106" i="8"/>
  <c r="AT106" i="8"/>
  <c r="AU106" i="8"/>
  <c r="AV105" i="8"/>
  <c r="AT105" i="8"/>
  <c r="AU105" i="8"/>
  <c r="AV104" i="8"/>
  <c r="AT104" i="8"/>
  <c r="AU104" i="8"/>
  <c r="AV103" i="8"/>
  <c r="AT103" i="8"/>
  <c r="AU103" i="8"/>
  <c r="AV102" i="8"/>
  <c r="AT102" i="8"/>
  <c r="AU102" i="8"/>
  <c r="AV101" i="8"/>
  <c r="AT101" i="8"/>
  <c r="AU101" i="8"/>
  <c r="AV100" i="8"/>
  <c r="AT100" i="8"/>
  <c r="AU100" i="8"/>
  <c r="AV99" i="8"/>
  <c r="AT99" i="8"/>
  <c r="AU99" i="8"/>
  <c r="AV98" i="8"/>
  <c r="AT98" i="8"/>
  <c r="AU98" i="8"/>
  <c r="BD95" i="8"/>
  <c r="BC94" i="8"/>
  <c r="BE95" i="8"/>
  <c r="BD94" i="8"/>
  <c r="BC93" i="8"/>
  <c r="BE94" i="8"/>
  <c r="BD93" i="8"/>
  <c r="BC92" i="8"/>
  <c r="BE93" i="8"/>
  <c r="BD92" i="8"/>
  <c r="BC91" i="8"/>
  <c r="BE92" i="8"/>
  <c r="BD91" i="8"/>
  <c r="BC90" i="8"/>
  <c r="BE91" i="8"/>
  <c r="BD90" i="8"/>
  <c r="BC89" i="8"/>
  <c r="BE90" i="8"/>
  <c r="BD89" i="8"/>
  <c r="BE89" i="8"/>
  <c r="BC88" i="8"/>
  <c r="BD88" i="8"/>
  <c r="BC87" i="8"/>
  <c r="BE88" i="8"/>
  <c r="BD87" i="8"/>
  <c r="BE87" i="8"/>
  <c r="BC86" i="8"/>
  <c r="BD86" i="8"/>
  <c r="BC85" i="8"/>
  <c r="BE86" i="8"/>
  <c r="BD85" i="8"/>
  <c r="BE85" i="8"/>
  <c r="BB94" i="8"/>
  <c r="BA95" i="8"/>
  <c r="AZ94" i="8"/>
  <c r="BB93" i="8"/>
  <c r="BA94" i="8"/>
  <c r="AZ93" i="8"/>
  <c r="BB92" i="8"/>
  <c r="BA93" i="8"/>
  <c r="AZ92" i="8"/>
  <c r="BB91" i="8"/>
  <c r="BA92" i="8"/>
  <c r="AZ91" i="8"/>
  <c r="BB90" i="8"/>
  <c r="BA91" i="8"/>
  <c r="AZ90" i="8"/>
  <c r="BB89" i="8"/>
  <c r="BA90" i="8"/>
  <c r="AZ89" i="8"/>
  <c r="BA89" i="8"/>
  <c r="BB88" i="8"/>
  <c r="AZ88" i="8"/>
  <c r="BA88" i="8"/>
  <c r="BB87" i="8"/>
  <c r="AZ87" i="8"/>
  <c r="BA87" i="8"/>
  <c r="BB86" i="8"/>
  <c r="AZ86" i="8"/>
  <c r="BA86" i="8"/>
  <c r="BB85" i="8"/>
  <c r="AZ85" i="8"/>
  <c r="BA85" i="8"/>
  <c r="AY94" i="8"/>
  <c r="AW94" i="8"/>
  <c r="AX93" i="8"/>
  <c r="AY93" i="8"/>
  <c r="AW93" i="8"/>
  <c r="AX92" i="8"/>
  <c r="AY92" i="8"/>
  <c r="AW92" i="8"/>
  <c r="AX91" i="8"/>
  <c r="AY91" i="8"/>
  <c r="AW91" i="8"/>
  <c r="AX90" i="8"/>
  <c r="AY90" i="8"/>
  <c r="AW90" i="8"/>
  <c r="AX89" i="8"/>
  <c r="AY89" i="8"/>
  <c r="AW89" i="8"/>
  <c r="AX88" i="8"/>
  <c r="AY88" i="8"/>
  <c r="AW88" i="8"/>
  <c r="AX87" i="8"/>
  <c r="AY87" i="8"/>
  <c r="AW87" i="8"/>
  <c r="AX86" i="8"/>
  <c r="AY86" i="8"/>
  <c r="AW86" i="8"/>
  <c r="AX85" i="8"/>
  <c r="AY85" i="8"/>
  <c r="AW85" i="8"/>
  <c r="AV95" i="8"/>
  <c r="AT94" i="8"/>
  <c r="AU94" i="8"/>
  <c r="AV94" i="8"/>
  <c r="AT93" i="8"/>
  <c r="AU93" i="8"/>
  <c r="AV93" i="8"/>
  <c r="AT92" i="8"/>
  <c r="AU92" i="8"/>
  <c r="AV92" i="8"/>
  <c r="AT91" i="8"/>
  <c r="AU91" i="8"/>
  <c r="AV91" i="8"/>
  <c r="AT90" i="8"/>
  <c r="AU90" i="8"/>
  <c r="AV90" i="8"/>
  <c r="AV89" i="8"/>
  <c r="AT89" i="8"/>
  <c r="AU89" i="8"/>
  <c r="AV88" i="8"/>
  <c r="AT88" i="8"/>
  <c r="AU88" i="8"/>
  <c r="AV87" i="8"/>
  <c r="AT87" i="8"/>
  <c r="AU87" i="8"/>
  <c r="AV86" i="8"/>
  <c r="AT86" i="8"/>
  <c r="AU86" i="8"/>
  <c r="AV85" i="8"/>
  <c r="AT85" i="8"/>
  <c r="AU85" i="8"/>
  <c r="BC82" i="8"/>
  <c r="BD82" i="8"/>
  <c r="BE82" i="8"/>
  <c r="BC81" i="8"/>
  <c r="BD81" i="8"/>
  <c r="BE81" i="8"/>
  <c r="BC80" i="8"/>
  <c r="BD80" i="8"/>
  <c r="BE80" i="8"/>
  <c r="BC79" i="8"/>
  <c r="BD79" i="8"/>
  <c r="BE79" i="8"/>
  <c r="BC78" i="8"/>
  <c r="BD78" i="8"/>
  <c r="BE78" i="8"/>
  <c r="BC77" i="8"/>
  <c r="BD77" i="8"/>
  <c r="BE77" i="8"/>
  <c r="BC76" i="8"/>
  <c r="BD76" i="8"/>
  <c r="BE76" i="8"/>
  <c r="BC75" i="8"/>
  <c r="BD75" i="8"/>
  <c r="BE75" i="8"/>
  <c r="BB82" i="8"/>
  <c r="AZ82" i="8"/>
  <c r="BA82" i="8"/>
  <c r="BB81" i="8"/>
  <c r="AZ81" i="8"/>
  <c r="BA81" i="8"/>
  <c r="BB80" i="8"/>
  <c r="AZ80" i="8"/>
  <c r="BA80" i="8"/>
  <c r="BB79" i="8"/>
  <c r="AZ79" i="8"/>
  <c r="BA79" i="8"/>
  <c r="BB78" i="8"/>
  <c r="AZ78" i="8"/>
  <c r="BA78" i="8"/>
  <c r="BB77" i="8"/>
  <c r="AZ77" i="8"/>
  <c r="BA77" i="8"/>
  <c r="BB76" i="8"/>
  <c r="AZ76" i="8"/>
  <c r="BA76" i="8"/>
  <c r="BB75" i="8"/>
  <c r="AZ75" i="8"/>
  <c r="BA75" i="8"/>
  <c r="AY82" i="8"/>
  <c r="AW82" i="8"/>
  <c r="AX82" i="8"/>
  <c r="AY81" i="8"/>
  <c r="AW81" i="8"/>
  <c r="AX81" i="8"/>
  <c r="AY80" i="8"/>
  <c r="AW80" i="8"/>
  <c r="AX80" i="8"/>
  <c r="AY79" i="8"/>
  <c r="AW79" i="8"/>
  <c r="AX79" i="8"/>
  <c r="AY78" i="8"/>
  <c r="AW78" i="8"/>
  <c r="AX78" i="8"/>
  <c r="AY77" i="8"/>
  <c r="AW77" i="8"/>
  <c r="AX77" i="8"/>
  <c r="AY76" i="8"/>
  <c r="AW76" i="8"/>
  <c r="AX76" i="8"/>
  <c r="AY75" i="8"/>
  <c r="AW75" i="8"/>
  <c r="AX75" i="8"/>
  <c r="AV82" i="8"/>
  <c r="AT82" i="8"/>
  <c r="AU82" i="8"/>
  <c r="AV81" i="8"/>
  <c r="AT81" i="8"/>
  <c r="AU81" i="8"/>
  <c r="AV80" i="8"/>
  <c r="AT80" i="8"/>
  <c r="AU80" i="8"/>
  <c r="AV79" i="8"/>
  <c r="AT79" i="8"/>
  <c r="AU79" i="8"/>
  <c r="AV78" i="8"/>
  <c r="AT78" i="8"/>
  <c r="AU78" i="8"/>
  <c r="AV77" i="8"/>
  <c r="AT77" i="8"/>
  <c r="AU77" i="8"/>
  <c r="AV76" i="8"/>
  <c r="AT76" i="8"/>
  <c r="AU76" i="8"/>
  <c r="AV75" i="8"/>
  <c r="AT75" i="8"/>
  <c r="AU75" i="8"/>
  <c r="BD72" i="8"/>
  <c r="BE72" i="8"/>
  <c r="BC72" i="8"/>
  <c r="BD71" i="8"/>
  <c r="BE71" i="8"/>
  <c r="BC71" i="8"/>
  <c r="BD70" i="8"/>
  <c r="BE70" i="8"/>
  <c r="BC70" i="8"/>
  <c r="BD69" i="8"/>
  <c r="BE69" i="8"/>
  <c r="BC69" i="8"/>
  <c r="BD68" i="8"/>
  <c r="BE68" i="8"/>
  <c r="BC68" i="8"/>
  <c r="BD67" i="8"/>
  <c r="BE67" i="8"/>
  <c r="BC67" i="8"/>
  <c r="BD66" i="8"/>
  <c r="BE66" i="8"/>
  <c r="BC66" i="8"/>
  <c r="BD65" i="8"/>
  <c r="BE65" i="8"/>
  <c r="BC65" i="8"/>
  <c r="BD64" i="8"/>
  <c r="BE64" i="8"/>
  <c r="BC64" i="8"/>
  <c r="BD63" i="8"/>
  <c r="BE63" i="8"/>
  <c r="BC63" i="8"/>
  <c r="BA72" i="8"/>
  <c r="BB72" i="8"/>
  <c r="AZ72" i="8"/>
  <c r="BA71" i="8"/>
  <c r="BB71" i="8"/>
  <c r="AZ71" i="8"/>
  <c r="BA70" i="8"/>
  <c r="BB70" i="8"/>
  <c r="AZ70" i="8"/>
  <c r="BA69" i="8"/>
  <c r="BB69" i="8"/>
  <c r="AZ69" i="8"/>
  <c r="BA68" i="8"/>
  <c r="BB68" i="8"/>
  <c r="AZ68" i="8"/>
  <c r="BA67" i="8"/>
  <c r="BB67" i="8"/>
  <c r="AZ67" i="8"/>
  <c r="BA66" i="8"/>
  <c r="BB66" i="8"/>
  <c r="AZ66" i="8"/>
  <c r="BA65" i="8"/>
  <c r="BB65" i="8"/>
  <c r="AZ65" i="8"/>
  <c r="BA64" i="8"/>
  <c r="BB64" i="8"/>
  <c r="AZ64" i="8"/>
  <c r="BA63" i="8"/>
  <c r="BB63" i="8"/>
  <c r="AZ63" i="8"/>
  <c r="AY72" i="8"/>
  <c r="AW72" i="8"/>
  <c r="AX72" i="8"/>
  <c r="AY71" i="8"/>
  <c r="AW71" i="8"/>
  <c r="AX71" i="8"/>
  <c r="AY70" i="8"/>
  <c r="AW70" i="8"/>
  <c r="AX70" i="8"/>
  <c r="AY69" i="8"/>
  <c r="AW69" i="8"/>
  <c r="AX69" i="8"/>
  <c r="AY68" i="8"/>
  <c r="AW68" i="8"/>
  <c r="AX68" i="8"/>
  <c r="AY67" i="8"/>
  <c r="AW67" i="8"/>
  <c r="AX67" i="8"/>
  <c r="AY66" i="8"/>
  <c r="AW66" i="8"/>
  <c r="AX66" i="8"/>
  <c r="AY65" i="8"/>
  <c r="AW65" i="8"/>
  <c r="AX65" i="8"/>
  <c r="AY64" i="8"/>
  <c r="AW64" i="8"/>
  <c r="AX64" i="8"/>
  <c r="AY63" i="8"/>
  <c r="AW63" i="8"/>
  <c r="AX63" i="8"/>
  <c r="AV72" i="8"/>
  <c r="AT72" i="8"/>
  <c r="AU72" i="8"/>
  <c r="AV71" i="8"/>
  <c r="AT71" i="8"/>
  <c r="AU71" i="8"/>
  <c r="AV70" i="8"/>
  <c r="AT70" i="8"/>
  <c r="AU70" i="8"/>
  <c r="AV69" i="8"/>
  <c r="AT69" i="8"/>
  <c r="AU69" i="8"/>
  <c r="AV68" i="8"/>
  <c r="AT68" i="8"/>
  <c r="AU68" i="8"/>
  <c r="AV67" i="8"/>
  <c r="AT67" i="8"/>
  <c r="AU67" i="8"/>
  <c r="AV66" i="8"/>
  <c r="AT66" i="8"/>
  <c r="AU66" i="8"/>
  <c r="AV65" i="8"/>
  <c r="AT65" i="8"/>
  <c r="AU65" i="8"/>
  <c r="AV64" i="8"/>
  <c r="AT64" i="8"/>
  <c r="AU64" i="8"/>
  <c r="AV63" i="8"/>
  <c r="AT63" i="8"/>
  <c r="AU63" i="8"/>
  <c r="BD59" i="8"/>
  <c r="BE59" i="8"/>
  <c r="BC58" i="8"/>
  <c r="BD58" i="8"/>
  <c r="BE58" i="8"/>
  <c r="BC57" i="8"/>
  <c r="BD57" i="8"/>
  <c r="BE57" i="8"/>
  <c r="BC56" i="8"/>
  <c r="BD56" i="8"/>
  <c r="BE56" i="8"/>
  <c r="BC55" i="8"/>
  <c r="BD55" i="8"/>
  <c r="BE55" i="8"/>
  <c r="BC54" i="8"/>
  <c r="BD54" i="8"/>
  <c r="BE54" i="8"/>
  <c r="BC53" i="8"/>
  <c r="BD53" i="8"/>
  <c r="BE53" i="8"/>
  <c r="BC52" i="8"/>
  <c r="BD52" i="8"/>
  <c r="BE52" i="8"/>
  <c r="BC51" i="8"/>
  <c r="BD51" i="8"/>
  <c r="BE51" i="8"/>
  <c r="BC50" i="8"/>
  <c r="BD50" i="8"/>
  <c r="BE50" i="8"/>
  <c r="BC49" i="8"/>
  <c r="BD49" i="8"/>
  <c r="BE49" i="8"/>
  <c r="BA58" i="8"/>
  <c r="BB58" i="8"/>
  <c r="AZ58" i="8"/>
  <c r="BA57" i="8"/>
  <c r="BB57" i="8"/>
  <c r="AZ57" i="8"/>
  <c r="BA56" i="8"/>
  <c r="BB56" i="8"/>
  <c r="AZ56" i="8"/>
  <c r="BA55" i="8"/>
  <c r="BB55" i="8"/>
  <c r="AZ55" i="8"/>
  <c r="BA54" i="8"/>
  <c r="BB54" i="8"/>
  <c r="AZ54" i="8"/>
  <c r="BA53" i="8"/>
  <c r="BB53" i="8"/>
  <c r="AZ53" i="8"/>
  <c r="BA52" i="8"/>
  <c r="BB52" i="8"/>
  <c r="AZ52" i="8"/>
  <c r="BA51" i="8"/>
  <c r="BB51" i="8"/>
  <c r="AZ51" i="8"/>
  <c r="BA50" i="8"/>
  <c r="BB50" i="8"/>
  <c r="AZ50" i="8"/>
  <c r="BA49" i="8"/>
  <c r="BB49" i="8"/>
  <c r="AZ49" i="8"/>
  <c r="AY58" i="8"/>
  <c r="AW58" i="8"/>
  <c r="AX58" i="8"/>
  <c r="AY57" i="8"/>
  <c r="AW57" i="8"/>
  <c r="AX57" i="8"/>
  <c r="AY56" i="8"/>
  <c r="AW56" i="8"/>
  <c r="AX56" i="8"/>
  <c r="AY55" i="8"/>
  <c r="AW55" i="8"/>
  <c r="AX55" i="8"/>
  <c r="AY54" i="8"/>
  <c r="AW54" i="8"/>
  <c r="AX54" i="8"/>
  <c r="AY53" i="8"/>
  <c r="AW53" i="8"/>
  <c r="AX53" i="8"/>
  <c r="AY52" i="8"/>
  <c r="AW52" i="8"/>
  <c r="AX52" i="8"/>
  <c r="AY51" i="8"/>
  <c r="AW51" i="8"/>
  <c r="AX51" i="8"/>
  <c r="AY50" i="8"/>
  <c r="AW50" i="8"/>
  <c r="AX50" i="8"/>
  <c r="AY49" i="8"/>
  <c r="AW49" i="8"/>
  <c r="AX49" i="8"/>
  <c r="AV60" i="8"/>
  <c r="AT59" i="8"/>
  <c r="AU59" i="8"/>
  <c r="AV59" i="8"/>
  <c r="AT58" i="8"/>
  <c r="AU58" i="8"/>
  <c r="AV58" i="8"/>
  <c r="AT57" i="8"/>
  <c r="AU57" i="8"/>
  <c r="AV57" i="8"/>
  <c r="AT56" i="8"/>
  <c r="AU56" i="8"/>
  <c r="AV56" i="8"/>
  <c r="AT55" i="8"/>
  <c r="AU55" i="8"/>
  <c r="AV55" i="8"/>
  <c r="AT54" i="8"/>
  <c r="AU54" i="8"/>
  <c r="AV54" i="8"/>
  <c r="AT53" i="8"/>
  <c r="AU53" i="8"/>
  <c r="AV53" i="8"/>
  <c r="AT52" i="8"/>
  <c r="AU52" i="8"/>
  <c r="AV52" i="8"/>
  <c r="AT51" i="8"/>
  <c r="AU51" i="8"/>
  <c r="AV51" i="8"/>
  <c r="AT50" i="8"/>
  <c r="AU50" i="8"/>
  <c r="AV50" i="8"/>
  <c r="AT49" i="8"/>
  <c r="AV49" i="8"/>
  <c r="AU49" i="8"/>
  <c r="BD46" i="8"/>
  <c r="BE46" i="8"/>
  <c r="BC46" i="8"/>
  <c r="BD45" i="8"/>
  <c r="BE45" i="8"/>
  <c r="BC45" i="8"/>
  <c r="BD44" i="8"/>
  <c r="BE44" i="8"/>
  <c r="BC44" i="8"/>
  <c r="BD43" i="8"/>
  <c r="BE43" i="8"/>
  <c r="BC43" i="8"/>
  <c r="BD42" i="8"/>
  <c r="BE42" i="8"/>
  <c r="BC42" i="8"/>
  <c r="BD41" i="8"/>
  <c r="BE41" i="8"/>
  <c r="BC41" i="8"/>
  <c r="BD40" i="8"/>
  <c r="BE40" i="8"/>
  <c r="BC40" i="8"/>
  <c r="BD39" i="8"/>
  <c r="AH3" i="6" s="1"/>
  <c r="BE39" i="8"/>
  <c r="BC39" i="8"/>
  <c r="BA46" i="8"/>
  <c r="BB46" i="8"/>
  <c r="AZ46" i="8"/>
  <c r="BA45" i="8"/>
  <c r="BB45" i="8"/>
  <c r="AZ45" i="8"/>
  <c r="BA44" i="8"/>
  <c r="BB44" i="8"/>
  <c r="AZ44" i="8"/>
  <c r="BA43" i="8"/>
  <c r="BB43" i="8"/>
  <c r="AZ43" i="8"/>
  <c r="BA42" i="8"/>
  <c r="BB42" i="8"/>
  <c r="AZ42" i="8"/>
  <c r="BA41" i="8"/>
  <c r="BB41" i="8"/>
  <c r="AZ41" i="8"/>
  <c r="BA40" i="8"/>
  <c r="BB40" i="8"/>
  <c r="AZ40" i="8"/>
  <c r="BA39" i="8"/>
  <c r="BB39" i="8"/>
  <c r="AZ39" i="8"/>
  <c r="AY46" i="8"/>
  <c r="AX46" i="8"/>
  <c r="AW46" i="8"/>
  <c r="AY45" i="8"/>
  <c r="AX45" i="8"/>
  <c r="AW45" i="8"/>
  <c r="AY44" i="8"/>
  <c r="AX44" i="8"/>
  <c r="AW44" i="8"/>
  <c r="AY43" i="8"/>
  <c r="AX43" i="8"/>
  <c r="AW43" i="8"/>
  <c r="AY42" i="8"/>
  <c r="AX42" i="8"/>
  <c r="AW42" i="8"/>
  <c r="AY41" i="8"/>
  <c r="AX41" i="8"/>
  <c r="AW41" i="8"/>
  <c r="AY40" i="8"/>
  <c r="AX40" i="8"/>
  <c r="AW40" i="8"/>
  <c r="AY39" i="8"/>
  <c r="AX39" i="8"/>
  <c r="AW39" i="8"/>
  <c r="AT46" i="8"/>
  <c r="AV46" i="8"/>
  <c r="AU46" i="8"/>
  <c r="AT45" i="8"/>
  <c r="AV45" i="8"/>
  <c r="AU45" i="8"/>
  <c r="AT44" i="8"/>
  <c r="AV44" i="8"/>
  <c r="AU44" i="8"/>
  <c r="AT43" i="8"/>
  <c r="AV43" i="8"/>
  <c r="AU43" i="8"/>
  <c r="AT42" i="8"/>
  <c r="AV42" i="8"/>
  <c r="AU42" i="8"/>
  <c r="AT41" i="8"/>
  <c r="AV41" i="8"/>
  <c r="AU41" i="8"/>
  <c r="AT40" i="8"/>
  <c r="AV40" i="8"/>
  <c r="AU40" i="8"/>
  <c r="AT39" i="8"/>
  <c r="AV39" i="8"/>
  <c r="AU39" i="8"/>
  <c r="BE35" i="8"/>
  <c r="BD35" i="8"/>
  <c r="BC34" i="8"/>
  <c r="BE34" i="8"/>
  <c r="BD34" i="8"/>
  <c r="BC33" i="8"/>
  <c r="BE33" i="8"/>
  <c r="BD33" i="8"/>
  <c r="BE32" i="8"/>
  <c r="BC32" i="8"/>
  <c r="BD32" i="8"/>
  <c r="BC31" i="8"/>
  <c r="BE31" i="8"/>
  <c r="BD31" i="8"/>
  <c r="BC30" i="8"/>
  <c r="BE30" i="8"/>
  <c r="BD30" i="8"/>
  <c r="BC29" i="8"/>
  <c r="BE29" i="8"/>
  <c r="BD29" i="8"/>
  <c r="BC28" i="8"/>
  <c r="BE28" i="8"/>
  <c r="BD28" i="8"/>
  <c r="BC27" i="8"/>
  <c r="BE27" i="8"/>
  <c r="BD27" i="8"/>
  <c r="BA36" i="8"/>
  <c r="BB35" i="8"/>
  <c r="AZ35" i="8"/>
  <c r="BA35" i="8"/>
  <c r="BB34" i="8"/>
  <c r="AZ34" i="8"/>
  <c r="BA34" i="8"/>
  <c r="BB33" i="8"/>
  <c r="AZ33" i="8"/>
  <c r="BA33" i="8"/>
  <c r="BB32" i="8"/>
  <c r="AZ32" i="8"/>
  <c r="BA32" i="8"/>
  <c r="BB31" i="8"/>
  <c r="AZ31" i="8"/>
  <c r="BA31" i="8"/>
  <c r="BB30" i="8"/>
  <c r="AZ30" i="8"/>
  <c r="BA30" i="8"/>
  <c r="BB29" i="8"/>
  <c r="AZ29" i="8"/>
  <c r="BA29" i="8"/>
  <c r="BB28" i="8"/>
  <c r="AZ28" i="8"/>
  <c r="BA28" i="8"/>
  <c r="BB27" i="8"/>
  <c r="BA27" i="8"/>
  <c r="AZ27" i="8"/>
  <c r="AY36" i="8"/>
  <c r="AX36" i="8"/>
  <c r="AW36" i="8"/>
  <c r="AY35" i="8"/>
  <c r="AX35" i="8"/>
  <c r="AW35" i="8"/>
  <c r="AY34" i="8"/>
  <c r="AX34" i="8"/>
  <c r="AW34" i="8"/>
  <c r="AY33" i="8"/>
  <c r="AX33" i="8"/>
  <c r="AW33" i="8"/>
  <c r="AY32" i="8"/>
  <c r="AX32" i="8"/>
  <c r="AW32" i="8"/>
  <c r="AY31" i="8"/>
  <c r="AX31" i="8"/>
  <c r="AW31" i="8"/>
  <c r="AY30" i="8"/>
  <c r="AX30" i="8"/>
  <c r="AW30" i="8"/>
  <c r="AY29" i="8"/>
  <c r="AX29" i="8"/>
  <c r="AW29" i="8"/>
  <c r="AY28" i="8"/>
  <c r="AX28" i="8"/>
  <c r="AW28" i="8"/>
  <c r="AY27" i="8"/>
  <c r="AX27" i="8"/>
  <c r="AW27" i="8"/>
  <c r="AV36" i="8"/>
  <c r="AU35" i="8"/>
  <c r="AT35" i="8"/>
  <c r="AV35" i="8"/>
  <c r="AU34" i="8"/>
  <c r="AT34" i="8"/>
  <c r="AV34" i="8"/>
  <c r="AU33" i="8"/>
  <c r="AT33" i="8"/>
  <c r="AV33" i="8"/>
  <c r="AU32" i="8"/>
  <c r="AT32" i="8"/>
  <c r="AV32" i="8"/>
  <c r="AU31" i="8"/>
  <c r="AT31" i="8"/>
  <c r="AV31" i="8"/>
  <c r="AU30" i="8"/>
  <c r="AT30" i="8"/>
  <c r="AV30" i="8"/>
  <c r="AU29" i="8"/>
  <c r="AT29" i="8"/>
  <c r="AV29" i="8"/>
  <c r="AU28" i="8"/>
  <c r="AT28" i="8"/>
  <c r="AV28" i="8"/>
  <c r="AU27" i="8"/>
  <c r="AT27" i="8"/>
  <c r="AV27" i="8"/>
  <c r="BE23" i="8"/>
  <c r="BD23" i="8"/>
  <c r="BC23" i="8"/>
  <c r="BE22" i="8"/>
  <c r="BD22" i="8"/>
  <c r="BC22" i="8"/>
  <c r="BE21" i="8"/>
  <c r="BD21" i="8"/>
  <c r="BC21" i="8"/>
  <c r="BE20" i="8"/>
  <c r="BD20" i="8"/>
  <c r="BC20" i="8"/>
  <c r="BE19" i="8"/>
  <c r="BD19" i="8"/>
  <c r="BC19" i="8"/>
  <c r="BE18" i="8"/>
  <c r="BD18" i="8"/>
  <c r="BC18" i="8"/>
  <c r="BE17" i="8"/>
  <c r="BD17" i="8"/>
  <c r="BC17" i="8"/>
  <c r="BE16" i="8"/>
  <c r="BD16" i="8"/>
  <c r="BC16" i="8"/>
  <c r="BE15" i="8"/>
  <c r="BD15" i="8"/>
  <c r="BC15" i="8"/>
  <c r="BB23" i="8"/>
  <c r="BA23" i="8"/>
  <c r="AZ23" i="8"/>
  <c r="BB22" i="8"/>
  <c r="BA22" i="8"/>
  <c r="AZ22" i="8"/>
  <c r="BB21" i="8"/>
  <c r="BA21" i="8"/>
  <c r="AZ21" i="8"/>
  <c r="BB20" i="8"/>
  <c r="BA20" i="8"/>
  <c r="AZ20" i="8"/>
  <c r="BB19" i="8"/>
  <c r="BA19" i="8"/>
  <c r="AZ19" i="8"/>
  <c r="BB18" i="8"/>
  <c r="BA18" i="8"/>
  <c r="AZ18" i="8"/>
  <c r="BB17" i="8"/>
  <c r="AZ17" i="8"/>
  <c r="BA17" i="8"/>
  <c r="BB16" i="8"/>
  <c r="BA16" i="8"/>
  <c r="AZ16" i="8"/>
  <c r="BB15" i="8"/>
  <c r="BA15" i="8"/>
  <c r="AZ15" i="8"/>
  <c r="AX24" i="8"/>
  <c r="AY23" i="8"/>
  <c r="AW23" i="8"/>
  <c r="AX23" i="8"/>
  <c r="AY22" i="8"/>
  <c r="AW22" i="8"/>
  <c r="AX22" i="8"/>
  <c r="AY21" i="8"/>
  <c r="AW21" i="8"/>
  <c r="AX21" i="8"/>
  <c r="AY20" i="8"/>
  <c r="AW20" i="8"/>
  <c r="AX20" i="8"/>
  <c r="AY19" i="8"/>
  <c r="AW19" i="8"/>
  <c r="AX19" i="8"/>
  <c r="AY18" i="8"/>
  <c r="AW18" i="8"/>
  <c r="AX18" i="8"/>
  <c r="AY17" i="8"/>
  <c r="AX17" i="8"/>
  <c r="AW17" i="8"/>
  <c r="AY16" i="8"/>
  <c r="AW16" i="8"/>
  <c r="AX16" i="8"/>
  <c r="AY15" i="8"/>
  <c r="AX15" i="8"/>
  <c r="AW15" i="8"/>
  <c r="AU23" i="8"/>
  <c r="AT23" i="8"/>
  <c r="AV23" i="8"/>
  <c r="AU22" i="8"/>
  <c r="AT22" i="8"/>
  <c r="AV22" i="8"/>
  <c r="AU21" i="8"/>
  <c r="AT21" i="8"/>
  <c r="AV21" i="8"/>
  <c r="AU20" i="8"/>
  <c r="AT20" i="8"/>
  <c r="AV20" i="8"/>
  <c r="AU19" i="8"/>
  <c r="AT19" i="8"/>
  <c r="AV19" i="8"/>
  <c r="AU18" i="8"/>
  <c r="AT18" i="8"/>
  <c r="AV18" i="8"/>
  <c r="AU17" i="8"/>
  <c r="AT17" i="8"/>
  <c r="AV17" i="8"/>
  <c r="AU16" i="8"/>
  <c r="AT16" i="8"/>
  <c r="AV16" i="8"/>
  <c r="AU15" i="8"/>
  <c r="AT15" i="8"/>
  <c r="AV15" i="8"/>
  <c r="BE11" i="8"/>
  <c r="BD11" i="8"/>
  <c r="BC10" i="8"/>
  <c r="BE10" i="8"/>
  <c r="BD10" i="8"/>
  <c r="BC9" i="8"/>
  <c r="BE9" i="8"/>
  <c r="BD9" i="8"/>
  <c r="BC8" i="8"/>
  <c r="BE8" i="8"/>
  <c r="BD8" i="8"/>
  <c r="BC7" i="8"/>
  <c r="BE7" i="8"/>
  <c r="BD7" i="8"/>
  <c r="BC6" i="8"/>
  <c r="BE6" i="8"/>
  <c r="BD6" i="8"/>
  <c r="BC5" i="8"/>
  <c r="BE5" i="8"/>
  <c r="BD5" i="8"/>
  <c r="BC4" i="8"/>
  <c r="BE4" i="8"/>
  <c r="BD4" i="8"/>
  <c r="BC3" i="8"/>
  <c r="BE3" i="8"/>
  <c r="BD3" i="8"/>
  <c r="BC2" i="8"/>
  <c r="AH2" i="6" s="1"/>
  <c r="BE2" i="8"/>
  <c r="AH4" i="6" s="1"/>
  <c r="BD2" i="8"/>
  <c r="AG3" i="6" s="1"/>
  <c r="BB11" i="8"/>
  <c r="BA11" i="8"/>
  <c r="AZ11" i="8"/>
  <c r="BB10" i="8"/>
  <c r="BA10" i="8"/>
  <c r="AZ10" i="8"/>
  <c r="BB9" i="8"/>
  <c r="BA9" i="8"/>
  <c r="AZ9" i="8"/>
  <c r="BB8" i="8"/>
  <c r="BA8" i="8"/>
  <c r="AZ8" i="8"/>
  <c r="BB7" i="8"/>
  <c r="BA7" i="8"/>
  <c r="AZ7" i="8"/>
  <c r="BB6" i="8"/>
  <c r="BA6" i="8"/>
  <c r="AZ6" i="8"/>
  <c r="BB5" i="8"/>
  <c r="BA5" i="8"/>
  <c r="AZ5" i="8"/>
  <c r="BB4" i="8"/>
  <c r="BA4" i="8"/>
  <c r="AZ4" i="8"/>
  <c r="BB3" i="8"/>
  <c r="BA3" i="8"/>
  <c r="AZ3" i="8"/>
  <c r="BB2" i="8"/>
  <c r="AE4" i="6" s="1"/>
  <c r="BA2" i="8"/>
  <c r="AE3" i="6" s="1"/>
  <c r="AZ2" i="8"/>
  <c r="AE2" i="6" s="1"/>
  <c r="AY11" i="8"/>
  <c r="AX11" i="8"/>
  <c r="AW11" i="8"/>
  <c r="AY10" i="8"/>
  <c r="AX10" i="8"/>
  <c r="AW10" i="8"/>
  <c r="AY9" i="8"/>
  <c r="AX9" i="8"/>
  <c r="AW9" i="8"/>
  <c r="AY8" i="8"/>
  <c r="AX8" i="8"/>
  <c r="AW8" i="8"/>
  <c r="AY7" i="8"/>
  <c r="AX7" i="8"/>
  <c r="AW7" i="8"/>
  <c r="AY6" i="8"/>
  <c r="AX6" i="8"/>
  <c r="AW6" i="8"/>
  <c r="AY5" i="8"/>
  <c r="AX5" i="8"/>
  <c r="AW5" i="8"/>
  <c r="AY4" i="8"/>
  <c r="AX4" i="8"/>
  <c r="AW4" i="8"/>
  <c r="AY3" i="8"/>
  <c r="AX3" i="8"/>
  <c r="AW3" i="8"/>
  <c r="AY2" i="8"/>
  <c r="AB4" i="6" s="1"/>
  <c r="AX2" i="8"/>
  <c r="AB3" i="6" s="1"/>
  <c r="AW2" i="8"/>
  <c r="AB2" i="6" s="1"/>
  <c r="AV12" i="8"/>
  <c r="AU11" i="8"/>
  <c r="AT11" i="8"/>
  <c r="AV11" i="8"/>
  <c r="AU10" i="8"/>
  <c r="AT10" i="8"/>
  <c r="AV10" i="8"/>
  <c r="AU9" i="8"/>
  <c r="AT9" i="8"/>
  <c r="AV9" i="8"/>
  <c r="AU8" i="8"/>
  <c r="AT8" i="8"/>
  <c r="AV8" i="8"/>
  <c r="AU7" i="8"/>
  <c r="AT7" i="8"/>
  <c r="AV7" i="8"/>
  <c r="AU6" i="8"/>
  <c r="AT6" i="8"/>
  <c r="AV6" i="8"/>
  <c r="AU5" i="8"/>
  <c r="AT5" i="8"/>
  <c r="AV5" i="8"/>
  <c r="AU4" i="8"/>
  <c r="AT4" i="8"/>
  <c r="AV4" i="8"/>
  <c r="AU3" i="8"/>
  <c r="AT3" i="8"/>
  <c r="AV3" i="8"/>
  <c r="AU2" i="8"/>
  <c r="Y3" i="6" s="1"/>
  <c r="AV2" i="8"/>
  <c r="Y4" i="6" s="1"/>
  <c r="AT2" i="8"/>
  <c r="Y2" i="6" s="1"/>
  <c r="O9" i="6"/>
  <c r="O8" i="6"/>
  <c r="O7" i="6"/>
  <c r="O6" i="6"/>
  <c r="O5" i="6"/>
  <c r="O4" i="6"/>
  <c r="O3" i="6"/>
  <c r="AD4" i="8"/>
  <c r="AD2" i="8" s="1"/>
  <c r="Z2" i="8"/>
  <c r="V9" i="8"/>
  <c r="V8" i="8"/>
  <c r="V7" i="8"/>
  <c r="V6" i="8"/>
  <c r="V5" i="8"/>
  <c r="V4" i="8"/>
  <c r="V3" i="8"/>
  <c r="AF8" i="8"/>
  <c r="AF4" i="8" s="1"/>
  <c r="AF6" i="8"/>
  <c r="BK4" i="8"/>
  <c r="BN2" i="8" s="1"/>
  <c r="BJ11" i="8"/>
  <c r="BJ10" i="8"/>
  <c r="BJ9" i="8"/>
  <c r="BJ8" i="8"/>
  <c r="BJ7" i="8"/>
  <c r="BJ6" i="8"/>
  <c r="BJ5" i="8"/>
  <c r="BJ4" i="8"/>
  <c r="BJ3" i="8"/>
  <c r="BJ2" i="8"/>
  <c r="BK2" i="8" s="1"/>
  <c r="BI384" i="8"/>
  <c r="BI383" i="8"/>
  <c r="BI382" i="8"/>
  <c r="BI381" i="8"/>
  <c r="BI380" i="8"/>
  <c r="BI379" i="8"/>
  <c r="BI378" i="8"/>
  <c r="BI377" i="8"/>
  <c r="BI376" i="8"/>
  <c r="BI375" i="8"/>
  <c r="BI374" i="8"/>
  <c r="BI373" i="8"/>
  <c r="BI372" i="8"/>
  <c r="BI371" i="8"/>
  <c r="BI370" i="8"/>
  <c r="BI369" i="8"/>
  <c r="BI368" i="8"/>
  <c r="BI367" i="8"/>
  <c r="BI366" i="8"/>
  <c r="BI365" i="8"/>
  <c r="BI364" i="8"/>
  <c r="BI363" i="8"/>
  <c r="BI362" i="8"/>
  <c r="BI361" i="8"/>
  <c r="BI360" i="8"/>
  <c r="BI359" i="8"/>
  <c r="BI358" i="8"/>
  <c r="BI357" i="8"/>
  <c r="BI356" i="8"/>
  <c r="BI355" i="8"/>
  <c r="BI354" i="8"/>
  <c r="BI353" i="8"/>
  <c r="BI352" i="8"/>
  <c r="BI351" i="8"/>
  <c r="BI350" i="8"/>
  <c r="BI349" i="8"/>
  <c r="BI348" i="8"/>
  <c r="BI347" i="8"/>
  <c r="BI346" i="8"/>
  <c r="BI345" i="8"/>
  <c r="BI344" i="8"/>
  <c r="BI343" i="8"/>
  <c r="BI342" i="8"/>
  <c r="BI341" i="8"/>
  <c r="BI340" i="8"/>
  <c r="BI339" i="8"/>
  <c r="BI338" i="8"/>
  <c r="BI337" i="8"/>
  <c r="BI336" i="8"/>
  <c r="BI335" i="8"/>
  <c r="BI334" i="8"/>
  <c r="BI333" i="8"/>
  <c r="BI332" i="8"/>
  <c r="BI331" i="8"/>
  <c r="BI330" i="8"/>
  <c r="BI329" i="8"/>
  <c r="BI328" i="8"/>
  <c r="BI327" i="8"/>
  <c r="BI326" i="8"/>
  <c r="BI325" i="8"/>
  <c r="BI324" i="8"/>
  <c r="BI323" i="8"/>
  <c r="BI322" i="8"/>
  <c r="BI321" i="8"/>
  <c r="BI320" i="8"/>
  <c r="BI319" i="8"/>
  <c r="BI318" i="8"/>
  <c r="BI317" i="8"/>
  <c r="BI316" i="8"/>
  <c r="BI315" i="8"/>
  <c r="BI314" i="8"/>
  <c r="BI313" i="8"/>
  <c r="BI312" i="8"/>
  <c r="BI311" i="8"/>
  <c r="BI310" i="8"/>
  <c r="BI309" i="8"/>
  <c r="BI308" i="8"/>
  <c r="BI307" i="8"/>
  <c r="BI306" i="8"/>
  <c r="BI305" i="8"/>
  <c r="BI304" i="8"/>
  <c r="BI303" i="8"/>
  <c r="BI302" i="8"/>
  <c r="BI301" i="8"/>
  <c r="BI300" i="8"/>
  <c r="BI299" i="8"/>
  <c r="BI298" i="8"/>
  <c r="BI297" i="8"/>
  <c r="BI296" i="8"/>
  <c r="BI295" i="8"/>
  <c r="BI294" i="8"/>
  <c r="BI293" i="8"/>
  <c r="BI292" i="8"/>
  <c r="BI291" i="8"/>
  <c r="BI290" i="8"/>
  <c r="BI289" i="8"/>
  <c r="BI288" i="8"/>
  <c r="BI287" i="8"/>
  <c r="BI286" i="8"/>
  <c r="BI285" i="8"/>
  <c r="BI284" i="8"/>
  <c r="BI283" i="8"/>
  <c r="BI282" i="8"/>
  <c r="BI281" i="8"/>
  <c r="BI280" i="8"/>
  <c r="BI279" i="8"/>
  <c r="BI278" i="8"/>
  <c r="BI277" i="8"/>
  <c r="BI276" i="8"/>
  <c r="BI275" i="8"/>
  <c r="BI274" i="8"/>
  <c r="BI273" i="8"/>
  <c r="BI272" i="8"/>
  <c r="BI271" i="8"/>
  <c r="BI270" i="8"/>
  <c r="BI269" i="8"/>
  <c r="BI268" i="8"/>
  <c r="BI267" i="8"/>
  <c r="BI266" i="8"/>
  <c r="BI265" i="8"/>
  <c r="BI264" i="8"/>
  <c r="BI263" i="8"/>
  <c r="BI262" i="8"/>
  <c r="BI261" i="8"/>
  <c r="BI260" i="8"/>
  <c r="BI259" i="8"/>
  <c r="BI258" i="8"/>
  <c r="BI257" i="8"/>
  <c r="BI256" i="8"/>
  <c r="BI255" i="8"/>
  <c r="BI254" i="8"/>
  <c r="BI253" i="8"/>
  <c r="BI252" i="8"/>
  <c r="BI251" i="8"/>
  <c r="BI250" i="8"/>
  <c r="BI249" i="8"/>
  <c r="BI248" i="8"/>
  <c r="BI247" i="8"/>
  <c r="BI246" i="8"/>
  <c r="BI245" i="8"/>
  <c r="BI244" i="8"/>
  <c r="BI243" i="8"/>
  <c r="BI242" i="8"/>
  <c r="BI241" i="8"/>
  <c r="BI240" i="8"/>
  <c r="BI239" i="8"/>
  <c r="BI238" i="8"/>
  <c r="BI237" i="8"/>
  <c r="BI236" i="8"/>
  <c r="BI235" i="8"/>
  <c r="BI234" i="8"/>
  <c r="BI233" i="8"/>
  <c r="BI232" i="8"/>
  <c r="BI231" i="8"/>
  <c r="BI230" i="8"/>
  <c r="BI229" i="8"/>
  <c r="BI228" i="8"/>
  <c r="BI227" i="8"/>
  <c r="BI226" i="8"/>
  <c r="BI225" i="8"/>
  <c r="BI224" i="8"/>
  <c r="BI223" i="8"/>
  <c r="BI222" i="8"/>
  <c r="BI221" i="8"/>
  <c r="BI220" i="8"/>
  <c r="BI219" i="8"/>
  <c r="BI218" i="8"/>
  <c r="BI217" i="8"/>
  <c r="BI216" i="8"/>
  <c r="BI215" i="8"/>
  <c r="BI214" i="8"/>
  <c r="BI213" i="8"/>
  <c r="BI212" i="8"/>
  <c r="BI211" i="8"/>
  <c r="BI210" i="8"/>
  <c r="BI209" i="8"/>
  <c r="BI208" i="8"/>
  <c r="BI207" i="8"/>
  <c r="BI206" i="8"/>
  <c r="BI205" i="8"/>
  <c r="BI204" i="8"/>
  <c r="BI203" i="8"/>
  <c r="BI202" i="8"/>
  <c r="BI201" i="8"/>
  <c r="BI200" i="8"/>
  <c r="BI199" i="8"/>
  <c r="BI198" i="8"/>
  <c r="BI197" i="8"/>
  <c r="BI196" i="8"/>
  <c r="BI195" i="8"/>
  <c r="BI194" i="8"/>
  <c r="BI193" i="8"/>
  <c r="BI192" i="8"/>
  <c r="BI191" i="8"/>
  <c r="BI190" i="8"/>
  <c r="BI189" i="8"/>
  <c r="BI188" i="8"/>
  <c r="BI187" i="8"/>
  <c r="BI186" i="8"/>
  <c r="BI185" i="8"/>
  <c r="BI184" i="8"/>
  <c r="BI183" i="8"/>
  <c r="BI182" i="8"/>
  <c r="BI181" i="8"/>
  <c r="BI180" i="8"/>
  <c r="BI179" i="8"/>
  <c r="BI178" i="8"/>
  <c r="BI177" i="8"/>
  <c r="BI176" i="8"/>
  <c r="BI175" i="8"/>
  <c r="BI174" i="8"/>
  <c r="BI173" i="8"/>
  <c r="BI172" i="8"/>
  <c r="BI171" i="8"/>
  <c r="BI170" i="8"/>
  <c r="BI169" i="8"/>
  <c r="BI168" i="8"/>
  <c r="BI167" i="8"/>
  <c r="BI166" i="8"/>
  <c r="BI165" i="8"/>
  <c r="BI164" i="8"/>
  <c r="BI163" i="8"/>
  <c r="BI162" i="8"/>
  <c r="BI161" i="8"/>
  <c r="BI160" i="8"/>
  <c r="BI159" i="8"/>
  <c r="BI158" i="8"/>
  <c r="BI157" i="8"/>
  <c r="BI156" i="8"/>
  <c r="BI155" i="8"/>
  <c r="BI154" i="8"/>
  <c r="BI153" i="8"/>
  <c r="BI152" i="8"/>
  <c r="BI151" i="8"/>
  <c r="BI150" i="8"/>
  <c r="BI149" i="8"/>
  <c r="BI148" i="8"/>
  <c r="BI147" i="8"/>
  <c r="BI146" i="8"/>
  <c r="BI145" i="8"/>
  <c r="BI144" i="8"/>
  <c r="BI143" i="8"/>
  <c r="BI142" i="8"/>
  <c r="BI141" i="8"/>
  <c r="BI140" i="8"/>
  <c r="BI139" i="8"/>
  <c r="BI138" i="8"/>
  <c r="BI137" i="8"/>
  <c r="BI136" i="8"/>
  <c r="BI135" i="8"/>
  <c r="BI134" i="8"/>
  <c r="BI133" i="8"/>
  <c r="BI132" i="8"/>
  <c r="BI131" i="8"/>
  <c r="BI130" i="8"/>
  <c r="BI129" i="8"/>
  <c r="BI128" i="8"/>
  <c r="BI127" i="8"/>
  <c r="BI126" i="8"/>
  <c r="BI125" i="8"/>
  <c r="BI124" i="8"/>
  <c r="BI123" i="8"/>
  <c r="BI122" i="8"/>
  <c r="BI121" i="8"/>
  <c r="BI120" i="8"/>
  <c r="BI119" i="8"/>
  <c r="BI118" i="8"/>
  <c r="BI117" i="8"/>
  <c r="BI116" i="8"/>
  <c r="BI115" i="8"/>
  <c r="BI114" i="8"/>
  <c r="BI113" i="8"/>
  <c r="BI112" i="8"/>
  <c r="BI111" i="8"/>
  <c r="BI110" i="8"/>
  <c r="BI109" i="8"/>
  <c r="BI108" i="8"/>
  <c r="BI107" i="8"/>
  <c r="BI106" i="8"/>
  <c r="BI105" i="8"/>
  <c r="BI104" i="8"/>
  <c r="BI103" i="8"/>
  <c r="BI102" i="8"/>
  <c r="BI101" i="8"/>
  <c r="BI100" i="8"/>
  <c r="BI99" i="8"/>
  <c r="BI98" i="8"/>
  <c r="BI97" i="8"/>
  <c r="BI96" i="8"/>
  <c r="BI95" i="8"/>
  <c r="BI94" i="8"/>
  <c r="BI93" i="8"/>
  <c r="BI92" i="8"/>
  <c r="BI91" i="8"/>
  <c r="BI90" i="8"/>
  <c r="BI89" i="8"/>
  <c r="BI88" i="8"/>
  <c r="BI87" i="8"/>
  <c r="BI86" i="8"/>
  <c r="BI85" i="8"/>
  <c r="BI84" i="8"/>
  <c r="BI83" i="8"/>
  <c r="BI82" i="8"/>
  <c r="BI81" i="8"/>
  <c r="BI80" i="8"/>
  <c r="BI79" i="8"/>
  <c r="BI78" i="8"/>
  <c r="BI77" i="8"/>
  <c r="BI76" i="8"/>
  <c r="BI75" i="8"/>
  <c r="BI74" i="8"/>
  <c r="BI73" i="8"/>
  <c r="BI72" i="8"/>
  <c r="BI71" i="8"/>
  <c r="BI70" i="8"/>
  <c r="BI69" i="8"/>
  <c r="BI68" i="8"/>
  <c r="BI67" i="8"/>
  <c r="BI66" i="8"/>
  <c r="BI65" i="8"/>
  <c r="BI64" i="8"/>
  <c r="BI63" i="8"/>
  <c r="BI62" i="8"/>
  <c r="BI61" i="8"/>
  <c r="BI60" i="8"/>
  <c r="BI59" i="8"/>
  <c r="BI58" i="8"/>
  <c r="BI57" i="8"/>
  <c r="BI56" i="8"/>
  <c r="BI55" i="8"/>
  <c r="BI54" i="8"/>
  <c r="BI53" i="8"/>
  <c r="BI52" i="8"/>
  <c r="BI51" i="8"/>
  <c r="BI50" i="8"/>
  <c r="BI49" i="8"/>
  <c r="BI48" i="8"/>
  <c r="BI47" i="8"/>
  <c r="BI46" i="8"/>
  <c r="BI45" i="8"/>
  <c r="BI44" i="8"/>
  <c r="BI43" i="8"/>
  <c r="BI42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9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6" i="8"/>
  <c r="BI15" i="8"/>
  <c r="BI14" i="8"/>
  <c r="BI13" i="8"/>
  <c r="BI12" i="8"/>
  <c r="BM3" i="8" s="1"/>
  <c r="BI11" i="8"/>
  <c r="BI10" i="8"/>
  <c r="BI9" i="8"/>
  <c r="BI8" i="8"/>
  <c r="BI7" i="8"/>
  <c r="BI6" i="8"/>
  <c r="BI5" i="8"/>
  <c r="BI4" i="8"/>
  <c r="BI3" i="8"/>
  <c r="BI2" i="8"/>
  <c r="BM2" i="8" s="1"/>
  <c r="AC430" i="8"/>
  <c r="AC426" i="8"/>
  <c r="AC422" i="8"/>
  <c r="AC418" i="8"/>
  <c r="AC414" i="8"/>
  <c r="AC410" i="8"/>
  <c r="AC406" i="8"/>
  <c r="AC402" i="8"/>
  <c r="AC398" i="8"/>
  <c r="AC394" i="8"/>
  <c r="AC388" i="8"/>
  <c r="AC383" i="8"/>
  <c r="AC379" i="8"/>
  <c r="AC375" i="8"/>
  <c r="AC371" i="8"/>
  <c r="AC367" i="8"/>
  <c r="AC363" i="8"/>
  <c r="AC359" i="8"/>
  <c r="AC355" i="8"/>
  <c r="AC351" i="8"/>
  <c r="AC344" i="8"/>
  <c r="AC340" i="8"/>
  <c r="AC336" i="8"/>
  <c r="AC332" i="8"/>
  <c r="AC328" i="8"/>
  <c r="AC324" i="8"/>
  <c r="AC320" i="8"/>
  <c r="AC316" i="8"/>
  <c r="AC312" i="8"/>
  <c r="AC308" i="8"/>
  <c r="AC304" i="8"/>
  <c r="AC298" i="8"/>
  <c r="AC294" i="8"/>
  <c r="AC290" i="8"/>
  <c r="AC286" i="8"/>
  <c r="AC282" i="8"/>
  <c r="AC278" i="8"/>
  <c r="AC274" i="8"/>
  <c r="AC270" i="8"/>
  <c r="AC266" i="8"/>
  <c r="AC260" i="8"/>
  <c r="AC256" i="8"/>
  <c r="AC252" i="8"/>
  <c r="AC248" i="8"/>
  <c r="AC244" i="8"/>
  <c r="AC240" i="8"/>
  <c r="AC236" i="8"/>
  <c r="AC232" i="8"/>
  <c r="AC228" i="8"/>
  <c r="AC224" i="8"/>
  <c r="AC220" i="8"/>
  <c r="AC212" i="8"/>
  <c r="AC208" i="8"/>
  <c r="AC204" i="8"/>
  <c r="AC200" i="8"/>
  <c r="AC196" i="8"/>
  <c r="AC192" i="8"/>
  <c r="AC188" i="8"/>
  <c r="AC184" i="8"/>
  <c r="AC180" i="8"/>
  <c r="AC176" i="8"/>
  <c r="AC172" i="8"/>
  <c r="AC166" i="8"/>
  <c r="AC162" i="8"/>
  <c r="AC158" i="8"/>
  <c r="AC154" i="8"/>
  <c r="AC150" i="8"/>
  <c r="AC146" i="8"/>
  <c r="AC142" i="8"/>
  <c r="AC138" i="8"/>
  <c r="AC134" i="8"/>
  <c r="AC127" i="8"/>
  <c r="AC123" i="8"/>
  <c r="AC119" i="8"/>
  <c r="AC115" i="8"/>
  <c r="AC111" i="8"/>
  <c r="AC107" i="8"/>
  <c r="AC103" i="8"/>
  <c r="AC99" i="8"/>
  <c r="AC95" i="8"/>
  <c r="AC91" i="8"/>
  <c r="AC85" i="8"/>
  <c r="AC81" i="8"/>
  <c r="AC77" i="8"/>
  <c r="AC73" i="8"/>
  <c r="AC69" i="8"/>
  <c r="AC65" i="8"/>
  <c r="AC61" i="8"/>
  <c r="AC57" i="8"/>
  <c r="AC53" i="8"/>
  <c r="AC49" i="8"/>
  <c r="AC43" i="8"/>
  <c r="AC39" i="8"/>
  <c r="AC35" i="8"/>
  <c r="AC31" i="8"/>
  <c r="AC27" i="8"/>
  <c r="AC23" i="8"/>
  <c r="AC19" i="8"/>
  <c r="AC15" i="8"/>
  <c r="AC11" i="8"/>
  <c r="AC7" i="8"/>
  <c r="AC3" i="8"/>
  <c r="Q2451" i="8"/>
  <c r="Q2450" i="8"/>
  <c r="Q2449" i="8"/>
  <c r="Q2448" i="8"/>
  <c r="Q2447" i="8"/>
  <c r="Q2446" i="8"/>
  <c r="Q2445" i="8"/>
  <c r="Q2444" i="8"/>
  <c r="Q2443" i="8"/>
  <c r="Q2442" i="8"/>
  <c r="Q2441" i="8"/>
  <c r="Q2440" i="8"/>
  <c r="Q2439" i="8"/>
  <c r="Q2438" i="8"/>
  <c r="Q2437" i="8"/>
  <c r="Q2436" i="8"/>
  <c r="Q2435" i="8"/>
  <c r="Q2434" i="8"/>
  <c r="Q2433" i="8"/>
  <c r="Q2432" i="8"/>
  <c r="Q2431" i="8"/>
  <c r="Q2430" i="8"/>
  <c r="Q2429" i="8"/>
  <c r="Q2428" i="8"/>
  <c r="Q2427" i="8"/>
  <c r="Q2426" i="8"/>
  <c r="Q2425" i="8"/>
  <c r="Q2424" i="8"/>
  <c r="Q2423" i="8"/>
  <c r="Q2422" i="8"/>
  <c r="Q2421" i="8"/>
  <c r="Q2420" i="8"/>
  <c r="Q2419" i="8"/>
  <c r="Q2418" i="8"/>
  <c r="Q2417" i="8"/>
  <c r="Q2416" i="8"/>
  <c r="Q2415" i="8"/>
  <c r="Q2414" i="8"/>
  <c r="Q2413" i="8"/>
  <c r="Q2412" i="8"/>
  <c r="Q2411" i="8"/>
  <c r="Q2410" i="8"/>
  <c r="Q2409" i="8"/>
  <c r="Q2408" i="8"/>
  <c r="Q2407" i="8"/>
  <c r="Q2406" i="8"/>
  <c r="Q2405" i="8"/>
  <c r="Q2404" i="8"/>
  <c r="Q2403" i="8"/>
  <c r="Q2402" i="8"/>
  <c r="Q2401" i="8"/>
  <c r="Q2400" i="8"/>
  <c r="Q2399" i="8"/>
  <c r="Q2398" i="8"/>
  <c r="Q2397" i="8"/>
  <c r="Q2396" i="8"/>
  <c r="Q2395" i="8"/>
  <c r="Q2394" i="8"/>
  <c r="Q2393" i="8"/>
  <c r="Q2392" i="8"/>
  <c r="Q2391" i="8"/>
  <c r="Q2390" i="8"/>
  <c r="Q2389" i="8"/>
  <c r="Q2388" i="8"/>
  <c r="Q2387" i="8"/>
  <c r="Q2386" i="8"/>
  <c r="Q2385" i="8"/>
  <c r="Q2384" i="8"/>
  <c r="Q2383" i="8"/>
  <c r="Q2382" i="8"/>
  <c r="Q2381" i="8"/>
  <c r="Q2380" i="8"/>
  <c r="Q2379" i="8"/>
  <c r="Q2378" i="8"/>
  <c r="Q2377" i="8"/>
  <c r="Q2376" i="8"/>
  <c r="Q2375" i="8"/>
  <c r="Q2374" i="8"/>
  <c r="Q2373" i="8"/>
  <c r="Q2372" i="8"/>
  <c r="Q2371" i="8"/>
  <c r="Q2370" i="8"/>
  <c r="Q2369" i="8"/>
  <c r="Q2368" i="8"/>
  <c r="Q2367" i="8"/>
  <c r="Q2366" i="8"/>
  <c r="Q2365" i="8"/>
  <c r="Q2364" i="8"/>
  <c r="Q2363" i="8"/>
  <c r="Q2362" i="8"/>
  <c r="Q2361" i="8"/>
  <c r="Q2360" i="8"/>
  <c r="Q2359" i="8"/>
  <c r="Q2358" i="8"/>
  <c r="Q2357" i="8"/>
  <c r="Q2356" i="8"/>
  <c r="Q2355" i="8"/>
  <c r="Q2354" i="8"/>
  <c r="Q2353" i="8"/>
  <c r="Q2352" i="8"/>
  <c r="Q2351" i="8"/>
  <c r="Q2350" i="8"/>
  <c r="Q2349" i="8"/>
  <c r="Q2348" i="8"/>
  <c r="Q2347" i="8"/>
  <c r="Q2346" i="8"/>
  <c r="Q2345" i="8"/>
  <c r="Q2344" i="8"/>
  <c r="Q2343" i="8"/>
  <c r="Q2342" i="8"/>
  <c r="Q2341" i="8"/>
  <c r="Q2340" i="8"/>
  <c r="Q2339" i="8"/>
  <c r="Q2338" i="8"/>
  <c r="Q2337" i="8"/>
  <c r="Q2336" i="8"/>
  <c r="Q2335" i="8"/>
  <c r="Q2334" i="8"/>
  <c r="Q2333" i="8"/>
  <c r="Q2332" i="8"/>
  <c r="Q2331" i="8"/>
  <c r="Q2330" i="8"/>
  <c r="Q2329" i="8"/>
  <c r="Q2328" i="8"/>
  <c r="Q2327" i="8"/>
  <c r="Q2326" i="8"/>
  <c r="Q2325" i="8"/>
  <c r="Q2324" i="8"/>
  <c r="Q2323" i="8"/>
  <c r="Q2322" i="8"/>
  <c r="Q2321" i="8"/>
  <c r="Q2320" i="8"/>
  <c r="Q2319" i="8"/>
  <c r="Q2318" i="8"/>
  <c r="Q2317" i="8"/>
  <c r="Q2316" i="8"/>
  <c r="Q2315" i="8"/>
  <c r="Q2314" i="8"/>
  <c r="Q2313" i="8"/>
  <c r="Q2312" i="8"/>
  <c r="Q2311" i="8"/>
  <c r="Q2310" i="8"/>
  <c r="Q2309" i="8"/>
  <c r="Q2308" i="8"/>
  <c r="Q2307" i="8"/>
  <c r="Q2306" i="8"/>
  <c r="Q2305" i="8"/>
  <c r="Q2304" i="8"/>
  <c r="Q2303" i="8"/>
  <c r="Q2302" i="8"/>
  <c r="Q2301" i="8"/>
  <c r="Q2300" i="8"/>
  <c r="Q2299" i="8"/>
  <c r="Q2298" i="8"/>
  <c r="Q2297" i="8"/>
  <c r="Q2296" i="8"/>
  <c r="Q2295" i="8"/>
  <c r="Q2294" i="8"/>
  <c r="Q2293" i="8"/>
  <c r="Q2292" i="8"/>
  <c r="Q2291" i="8"/>
  <c r="Q2290" i="8"/>
  <c r="Q2289" i="8"/>
  <c r="Q2288" i="8"/>
  <c r="Q2287" i="8"/>
  <c r="Q2286" i="8"/>
  <c r="Q2285" i="8"/>
  <c r="Q2284" i="8"/>
  <c r="Q2283" i="8"/>
  <c r="Q2282" i="8"/>
  <c r="Q2281" i="8"/>
  <c r="Q2280" i="8"/>
  <c r="Q2279" i="8"/>
  <c r="Q2278" i="8"/>
  <c r="Q2277" i="8"/>
  <c r="Q2276" i="8"/>
  <c r="Q2275" i="8"/>
  <c r="Q2274" i="8"/>
  <c r="Q2273" i="8"/>
  <c r="Q2272" i="8"/>
  <c r="Q2271" i="8"/>
  <c r="Q2270" i="8"/>
  <c r="Q2269" i="8"/>
  <c r="Q2268" i="8"/>
  <c r="Q2267" i="8"/>
  <c r="Q2266" i="8"/>
  <c r="Q2265" i="8"/>
  <c r="Q2264" i="8"/>
  <c r="Q2263" i="8"/>
  <c r="Q2262" i="8"/>
  <c r="Q2261" i="8"/>
  <c r="Q2260" i="8"/>
  <c r="Q2259" i="8"/>
  <c r="Q2258" i="8"/>
  <c r="Q2257" i="8"/>
  <c r="Q2256" i="8"/>
  <c r="Q2255" i="8"/>
  <c r="Q2254" i="8"/>
  <c r="Q2253" i="8"/>
  <c r="Q2252" i="8"/>
  <c r="Q2251" i="8"/>
  <c r="Q2250" i="8"/>
  <c r="Q2249" i="8"/>
  <c r="Q2248" i="8"/>
  <c r="Q2247" i="8"/>
  <c r="Q2246" i="8"/>
  <c r="Q2245" i="8"/>
  <c r="Q2244" i="8"/>
  <c r="Q2243" i="8"/>
  <c r="Q2242" i="8"/>
  <c r="Q2241" i="8"/>
  <c r="Q2240" i="8"/>
  <c r="Q2239" i="8"/>
  <c r="Q2238" i="8"/>
  <c r="Q2237" i="8"/>
  <c r="Q2236" i="8"/>
  <c r="Q2235" i="8"/>
  <c r="Q2234" i="8"/>
  <c r="Q2233" i="8"/>
  <c r="Q2232" i="8"/>
  <c r="Q2231" i="8"/>
  <c r="Q2230" i="8"/>
  <c r="Q2229" i="8"/>
  <c r="Q2228" i="8"/>
  <c r="Q2227" i="8"/>
  <c r="Q2226" i="8"/>
  <c r="Q2225" i="8"/>
  <c r="Q2224" i="8"/>
  <c r="Q2223" i="8"/>
  <c r="Q2222" i="8"/>
  <c r="Q2221" i="8"/>
  <c r="Q2220" i="8"/>
  <c r="Q2219" i="8"/>
  <c r="Q2218" i="8"/>
  <c r="Q2217" i="8"/>
  <c r="Q2216" i="8"/>
  <c r="Q2215" i="8"/>
  <c r="Q2214" i="8"/>
  <c r="Q2213" i="8"/>
  <c r="Q2212" i="8"/>
  <c r="Q2211" i="8"/>
  <c r="Q2210" i="8"/>
  <c r="Q2209" i="8"/>
  <c r="Q2208" i="8"/>
  <c r="Q2207" i="8"/>
  <c r="Q2206" i="8"/>
  <c r="Q2205" i="8"/>
  <c r="Q2204" i="8"/>
  <c r="Q2203" i="8"/>
  <c r="Q2202" i="8"/>
  <c r="Q2201" i="8"/>
  <c r="Q2200" i="8"/>
  <c r="Q2199" i="8"/>
  <c r="Q2198" i="8"/>
  <c r="Q2197" i="8"/>
  <c r="Q2196" i="8"/>
  <c r="Q2195" i="8"/>
  <c r="Q2194" i="8"/>
  <c r="Q2193" i="8"/>
  <c r="Q2192" i="8"/>
  <c r="Q2191" i="8"/>
  <c r="Q2190" i="8"/>
  <c r="Q2189" i="8"/>
  <c r="Q2188" i="8"/>
  <c r="Q2187" i="8"/>
  <c r="Q2186" i="8"/>
  <c r="Q2185" i="8"/>
  <c r="Q2184" i="8"/>
  <c r="Q2183" i="8"/>
  <c r="Q2182" i="8"/>
  <c r="Q2181" i="8"/>
  <c r="Q2180" i="8"/>
  <c r="Q2179" i="8"/>
  <c r="Q2178" i="8"/>
  <c r="Q2177" i="8"/>
  <c r="Q2176" i="8"/>
  <c r="Q2175" i="8"/>
  <c r="Q2174" i="8"/>
  <c r="Q2173" i="8"/>
  <c r="Q2172" i="8"/>
  <c r="Q2171" i="8"/>
  <c r="Q2170" i="8"/>
  <c r="Q2169" i="8"/>
  <c r="Q2168" i="8"/>
  <c r="Q2167" i="8"/>
  <c r="Q2166" i="8"/>
  <c r="Q2165" i="8"/>
  <c r="Q2164" i="8"/>
  <c r="Q2163" i="8"/>
  <c r="Q2162" i="8"/>
  <c r="Q2161" i="8"/>
  <c r="Q2160" i="8"/>
  <c r="Q2159" i="8"/>
  <c r="Q2158" i="8"/>
  <c r="Q2157" i="8"/>
  <c r="Q2156" i="8"/>
  <c r="Q2155" i="8"/>
  <c r="Q2154" i="8"/>
  <c r="Q2153" i="8"/>
  <c r="Q2152" i="8"/>
  <c r="Q2151" i="8"/>
  <c r="Q2150" i="8"/>
  <c r="Q2149" i="8"/>
  <c r="Q2148" i="8"/>
  <c r="Q2147" i="8"/>
  <c r="Q2146" i="8"/>
  <c r="Q2145" i="8"/>
  <c r="Q2144" i="8"/>
  <c r="Q2143" i="8"/>
  <c r="Q2142" i="8"/>
  <c r="Q2141" i="8"/>
  <c r="Q2140" i="8"/>
  <c r="Q2139" i="8"/>
  <c r="Q2138" i="8"/>
  <c r="Q2137" i="8"/>
  <c r="Q2136" i="8"/>
  <c r="Q2135" i="8"/>
  <c r="Q2134" i="8"/>
  <c r="Q2133" i="8"/>
  <c r="Q2132" i="8"/>
  <c r="Q2131" i="8"/>
  <c r="Q2130" i="8"/>
  <c r="Q2129" i="8"/>
  <c r="Q2128" i="8"/>
  <c r="Q2127" i="8"/>
  <c r="Q2126" i="8"/>
  <c r="Q2125" i="8"/>
  <c r="Q2124" i="8"/>
  <c r="Q2123" i="8"/>
  <c r="Q2122" i="8"/>
  <c r="Q2121" i="8"/>
  <c r="Q2120" i="8"/>
  <c r="Q2119" i="8"/>
  <c r="Q2118" i="8"/>
  <c r="Q2117" i="8"/>
  <c r="Q2116" i="8"/>
  <c r="Q2115" i="8"/>
  <c r="Q2114" i="8"/>
  <c r="Q2113" i="8"/>
  <c r="Q2112" i="8"/>
  <c r="Q2111" i="8"/>
  <c r="Q2110" i="8"/>
  <c r="Q2109" i="8"/>
  <c r="Q2108" i="8"/>
  <c r="Q2107" i="8"/>
  <c r="Q2106" i="8"/>
  <c r="Q2105" i="8"/>
  <c r="Q2104" i="8"/>
  <c r="Q2103" i="8"/>
  <c r="Q2102" i="8"/>
  <c r="Q2101" i="8"/>
  <c r="Q2100" i="8"/>
  <c r="Q2099" i="8"/>
  <c r="Q2098" i="8"/>
  <c r="Q2097" i="8"/>
  <c r="Q2096" i="8"/>
  <c r="Q2095" i="8"/>
  <c r="Q2094" i="8"/>
  <c r="Q2093" i="8"/>
  <c r="Q2092" i="8"/>
  <c r="Q2091" i="8"/>
  <c r="Q2090" i="8"/>
  <c r="Q2089" i="8"/>
  <c r="Q2088" i="8"/>
  <c r="Q2087" i="8"/>
  <c r="Q2086" i="8"/>
  <c r="Q2085" i="8"/>
  <c r="Q2084" i="8"/>
  <c r="Q2083" i="8"/>
  <c r="Q2082" i="8"/>
  <c r="Q2081" i="8"/>
  <c r="Q2080" i="8"/>
  <c r="Q2079" i="8"/>
  <c r="Q2078" i="8"/>
  <c r="Q2077" i="8"/>
  <c r="Q2076" i="8"/>
  <c r="Q2075" i="8"/>
  <c r="Q2074" i="8"/>
  <c r="Q2073" i="8"/>
  <c r="Q2072" i="8"/>
  <c r="Q2071" i="8"/>
  <c r="Q2070" i="8"/>
  <c r="Q2069" i="8"/>
  <c r="Q2068" i="8"/>
  <c r="Q2067" i="8"/>
  <c r="Q2066" i="8"/>
  <c r="Q2065" i="8"/>
  <c r="Q2064" i="8"/>
  <c r="Q2063" i="8"/>
  <c r="Q2062" i="8"/>
  <c r="Q2061" i="8"/>
  <c r="Q2060" i="8"/>
  <c r="Q2059" i="8"/>
  <c r="Q2058" i="8"/>
  <c r="Q2057" i="8"/>
  <c r="Q2056" i="8"/>
  <c r="Q2055" i="8"/>
  <c r="Q2054" i="8"/>
  <c r="Q2053" i="8"/>
  <c r="Q2052" i="8"/>
  <c r="Q2051" i="8"/>
  <c r="Q2050" i="8"/>
  <c r="Q2049" i="8"/>
  <c r="Q2048" i="8"/>
  <c r="Q2047" i="8"/>
  <c r="Q2046" i="8"/>
  <c r="Q2045" i="8"/>
  <c r="Q2044" i="8"/>
  <c r="Q2043" i="8"/>
  <c r="Q2042" i="8"/>
  <c r="Q2041" i="8"/>
  <c r="Q2040" i="8"/>
  <c r="Q2039" i="8"/>
  <c r="Q2038" i="8"/>
  <c r="Q2037" i="8"/>
  <c r="Q2036" i="8"/>
  <c r="Q2035" i="8"/>
  <c r="Q2034" i="8"/>
  <c r="Q2033" i="8"/>
  <c r="Q2032" i="8"/>
  <c r="Q2031" i="8"/>
  <c r="Q2030" i="8"/>
  <c r="Q2029" i="8"/>
  <c r="Q2028" i="8"/>
  <c r="Q2027" i="8"/>
  <c r="Q2026" i="8"/>
  <c r="Q2025" i="8"/>
  <c r="Q2024" i="8"/>
  <c r="Q2023" i="8"/>
  <c r="Q2022" i="8"/>
  <c r="Q2021" i="8"/>
  <c r="Q2020" i="8"/>
  <c r="Q2019" i="8"/>
  <c r="Q2018" i="8"/>
  <c r="Q2017" i="8"/>
  <c r="Q2016" i="8"/>
  <c r="Q2015" i="8"/>
  <c r="Q2014" i="8"/>
  <c r="Q2013" i="8"/>
  <c r="Q2012" i="8"/>
  <c r="Q2011" i="8"/>
  <c r="Q2010" i="8"/>
  <c r="Q2009" i="8"/>
  <c r="Q2008" i="8"/>
  <c r="Q2007" i="8"/>
  <c r="Q2006" i="8"/>
  <c r="Q2005" i="8"/>
  <c r="Q2004" i="8"/>
  <c r="Q2003" i="8"/>
  <c r="Q2002" i="8"/>
  <c r="Q2001" i="8"/>
  <c r="Q2000" i="8"/>
  <c r="Q1999" i="8"/>
  <c r="Q1998" i="8"/>
  <c r="Q1997" i="8"/>
  <c r="Q1996" i="8"/>
  <c r="Q1995" i="8"/>
  <c r="Q1994" i="8"/>
  <c r="Q1993" i="8"/>
  <c r="Q1992" i="8"/>
  <c r="Q1991" i="8"/>
  <c r="Q1990" i="8"/>
  <c r="Q1989" i="8"/>
  <c r="Q1988" i="8"/>
  <c r="Q1987" i="8"/>
  <c r="Q1986" i="8"/>
  <c r="Q1985" i="8"/>
  <c r="Q1984" i="8"/>
  <c r="Q1983" i="8"/>
  <c r="Q1982" i="8"/>
  <c r="Q1981" i="8"/>
  <c r="Q1980" i="8"/>
  <c r="Q1979" i="8"/>
  <c r="Q1978" i="8"/>
  <c r="Q1977" i="8"/>
  <c r="Q1976" i="8"/>
  <c r="Q1975" i="8"/>
  <c r="Q1974" i="8"/>
  <c r="Q1973" i="8"/>
  <c r="Q1972" i="8"/>
  <c r="Q1971" i="8"/>
  <c r="Q1970" i="8"/>
  <c r="Q1969" i="8"/>
  <c r="Q1968" i="8"/>
  <c r="Q1967" i="8"/>
  <c r="Q1966" i="8"/>
  <c r="Q1965" i="8"/>
  <c r="Q1964" i="8"/>
  <c r="Q1963" i="8"/>
  <c r="Q1962" i="8"/>
  <c r="Q1961" i="8"/>
  <c r="Q1960" i="8"/>
  <c r="Q1959" i="8"/>
  <c r="Q1958" i="8"/>
  <c r="Q1957" i="8"/>
  <c r="Q1956" i="8"/>
  <c r="Q1955" i="8"/>
  <c r="Q1954" i="8"/>
  <c r="Q1953" i="8"/>
  <c r="Q1952" i="8"/>
  <c r="Q1951" i="8"/>
  <c r="Q1950" i="8"/>
  <c r="Q1949" i="8"/>
  <c r="Q1948" i="8"/>
  <c r="Q1947" i="8"/>
  <c r="Q1946" i="8"/>
  <c r="Q1945" i="8"/>
  <c r="Q1944" i="8"/>
  <c r="Q1943" i="8"/>
  <c r="Q1942" i="8"/>
  <c r="Q1941" i="8"/>
  <c r="Q1940" i="8"/>
  <c r="Q1939" i="8"/>
  <c r="Q1938" i="8"/>
  <c r="Q1937" i="8"/>
  <c r="Q1936" i="8"/>
  <c r="Q1935" i="8"/>
  <c r="Q1934" i="8"/>
  <c r="Q1933" i="8"/>
  <c r="Q1932" i="8"/>
  <c r="Q1931" i="8"/>
  <c r="Q1930" i="8"/>
  <c r="Q1929" i="8"/>
  <c r="Q1928" i="8"/>
  <c r="Q1927" i="8"/>
  <c r="Q1926" i="8"/>
  <c r="Q1925" i="8"/>
  <c r="Q1924" i="8"/>
  <c r="Q1923" i="8"/>
  <c r="Q1922" i="8"/>
  <c r="Q1921" i="8"/>
  <c r="Q1920" i="8"/>
  <c r="Q1919" i="8"/>
  <c r="Q1918" i="8"/>
  <c r="Q1917" i="8"/>
  <c r="Q1916" i="8"/>
  <c r="Q1915" i="8"/>
  <c r="Q1914" i="8"/>
  <c r="Q1913" i="8"/>
  <c r="Q1912" i="8"/>
  <c r="Q1911" i="8"/>
  <c r="Q1910" i="8"/>
  <c r="Q1909" i="8"/>
  <c r="Q1908" i="8"/>
  <c r="Q1907" i="8"/>
  <c r="Q1906" i="8"/>
  <c r="Q1905" i="8"/>
  <c r="Q1904" i="8"/>
  <c r="Q1903" i="8"/>
  <c r="Q1902" i="8"/>
  <c r="Q1901" i="8"/>
  <c r="Q1900" i="8"/>
  <c r="Q1899" i="8"/>
  <c r="Q1898" i="8"/>
  <c r="Q1897" i="8"/>
  <c r="Q1896" i="8"/>
  <c r="Q1895" i="8"/>
  <c r="Q1894" i="8"/>
  <c r="Q1893" i="8"/>
  <c r="Q1892" i="8"/>
  <c r="Q1891" i="8"/>
  <c r="Q1890" i="8"/>
  <c r="Q1889" i="8"/>
  <c r="Q1888" i="8"/>
  <c r="Q1887" i="8"/>
  <c r="Q1886" i="8"/>
  <c r="Q1885" i="8"/>
  <c r="Q1884" i="8"/>
  <c r="Q1883" i="8"/>
  <c r="Q1882" i="8"/>
  <c r="Q1881" i="8"/>
  <c r="Q1880" i="8"/>
  <c r="Q1879" i="8"/>
  <c r="Q1878" i="8"/>
  <c r="Q1877" i="8"/>
  <c r="Q1876" i="8"/>
  <c r="Q1875" i="8"/>
  <c r="Q1874" i="8"/>
  <c r="Q1873" i="8"/>
  <c r="Q1872" i="8"/>
  <c r="Q1871" i="8"/>
  <c r="Q1870" i="8"/>
  <c r="Q1869" i="8"/>
  <c r="Q1868" i="8"/>
  <c r="Q1867" i="8"/>
  <c r="Q1866" i="8"/>
  <c r="Q1865" i="8"/>
  <c r="Q1864" i="8"/>
  <c r="Q1863" i="8"/>
  <c r="Q1862" i="8"/>
  <c r="Q1861" i="8"/>
  <c r="Q1860" i="8"/>
  <c r="Q1859" i="8"/>
  <c r="Q1858" i="8"/>
  <c r="Q1857" i="8"/>
  <c r="Q1856" i="8"/>
  <c r="Q1855" i="8"/>
  <c r="Q1854" i="8"/>
  <c r="Q1853" i="8"/>
  <c r="Q1852" i="8"/>
  <c r="Q1851" i="8"/>
  <c r="Q1850" i="8"/>
  <c r="Q1849" i="8"/>
  <c r="Q1848" i="8"/>
  <c r="Q1847" i="8"/>
  <c r="Q1846" i="8"/>
  <c r="Q1845" i="8"/>
  <c r="Q1844" i="8"/>
  <c r="Q1843" i="8"/>
  <c r="Q1842" i="8"/>
  <c r="Q1841" i="8"/>
  <c r="Q1840" i="8"/>
  <c r="Q1839" i="8"/>
  <c r="Q1838" i="8"/>
  <c r="Q1837" i="8"/>
  <c r="Q1836" i="8"/>
  <c r="Q1835" i="8"/>
  <c r="Q1834" i="8"/>
  <c r="Q1833" i="8"/>
  <c r="Q1832" i="8"/>
  <c r="Q1831" i="8"/>
  <c r="Q1830" i="8"/>
  <c r="Q1829" i="8"/>
  <c r="Q1828" i="8"/>
  <c r="Q1827" i="8"/>
  <c r="Q1826" i="8"/>
  <c r="Q1825" i="8"/>
  <c r="Q1824" i="8"/>
  <c r="Q1823" i="8"/>
  <c r="Q1822" i="8"/>
  <c r="Q1821" i="8"/>
  <c r="Q1820" i="8"/>
  <c r="Q1819" i="8"/>
  <c r="Q1818" i="8"/>
  <c r="Q1817" i="8"/>
  <c r="Q1816" i="8"/>
  <c r="Q1815" i="8"/>
  <c r="Q1814" i="8"/>
  <c r="Q1813" i="8"/>
  <c r="Q1812" i="8"/>
  <c r="Q1811" i="8"/>
  <c r="Q1810" i="8"/>
  <c r="Q1809" i="8"/>
  <c r="Q1808" i="8"/>
  <c r="Q1807" i="8"/>
  <c r="Q1806" i="8"/>
  <c r="Q1805" i="8"/>
  <c r="Q1804" i="8"/>
  <c r="Q1803" i="8"/>
  <c r="Q1802" i="8"/>
  <c r="Q1801" i="8"/>
  <c r="Q1800" i="8"/>
  <c r="Q1799" i="8"/>
  <c r="Q1798" i="8"/>
  <c r="Q1797" i="8"/>
  <c r="Q1796" i="8"/>
  <c r="Q1795" i="8"/>
  <c r="Q1794" i="8"/>
  <c r="Q1793" i="8"/>
  <c r="Q1792" i="8"/>
  <c r="Q1791" i="8"/>
  <c r="Q1790" i="8"/>
  <c r="Q1789" i="8"/>
  <c r="Q1788" i="8"/>
  <c r="Q1787" i="8"/>
  <c r="Q1786" i="8"/>
  <c r="Q1785" i="8"/>
  <c r="Q1784" i="8"/>
  <c r="Q1783" i="8"/>
  <c r="Q1782" i="8"/>
  <c r="Q1781" i="8"/>
  <c r="Q1780" i="8"/>
  <c r="Q1779" i="8"/>
  <c r="Q1778" i="8"/>
  <c r="Q1777" i="8"/>
  <c r="Q1776" i="8"/>
  <c r="Q1775" i="8"/>
  <c r="Q1774" i="8"/>
  <c r="Q1773" i="8"/>
  <c r="Q1772" i="8"/>
  <c r="Q1771" i="8"/>
  <c r="Q1770" i="8"/>
  <c r="Q1769" i="8"/>
  <c r="Q1768" i="8"/>
  <c r="Q1767" i="8"/>
  <c r="Q1766" i="8"/>
  <c r="Q1765" i="8"/>
  <c r="Q1764" i="8"/>
  <c r="Q1763" i="8"/>
  <c r="Q1762" i="8"/>
  <c r="Q1761" i="8"/>
  <c r="Q1760" i="8"/>
  <c r="Q1759" i="8"/>
  <c r="Q1758" i="8"/>
  <c r="Q1757" i="8"/>
  <c r="Q1756" i="8"/>
  <c r="Q1755" i="8"/>
  <c r="Q1754" i="8"/>
  <c r="Q1753" i="8"/>
  <c r="Q1752" i="8"/>
  <c r="Q1751" i="8"/>
  <c r="Q1750" i="8"/>
  <c r="Q1749" i="8"/>
  <c r="Q1748" i="8"/>
  <c r="Q1747" i="8"/>
  <c r="Q1746" i="8"/>
  <c r="Q1745" i="8"/>
  <c r="Q1744" i="8"/>
  <c r="Q1743" i="8"/>
  <c r="Q1742" i="8"/>
  <c r="Q1741" i="8"/>
  <c r="Q1740" i="8"/>
  <c r="Q1739" i="8"/>
  <c r="Q1738" i="8"/>
  <c r="Q1737" i="8"/>
  <c r="Q1736" i="8"/>
  <c r="Q1735" i="8"/>
  <c r="Q1734" i="8"/>
  <c r="Q1733" i="8"/>
  <c r="Q1732" i="8"/>
  <c r="Q1731" i="8"/>
  <c r="Q1730" i="8"/>
  <c r="Q1729" i="8"/>
  <c r="Q1728" i="8"/>
  <c r="Q1727" i="8"/>
  <c r="Q1726" i="8"/>
  <c r="Q1725" i="8"/>
  <c r="Q1724" i="8"/>
  <c r="Q1723" i="8"/>
  <c r="Q1722" i="8"/>
  <c r="Q1721" i="8"/>
  <c r="Q1720" i="8"/>
  <c r="Q1719" i="8"/>
  <c r="Q1718" i="8"/>
  <c r="Q1717" i="8"/>
  <c r="Q1716" i="8"/>
  <c r="Q1715" i="8"/>
  <c r="Q1714" i="8"/>
  <c r="Q1713" i="8"/>
  <c r="Q1712" i="8"/>
  <c r="Q1711" i="8"/>
  <c r="Q1710" i="8"/>
  <c r="Q1709" i="8"/>
  <c r="Q1708" i="8"/>
  <c r="Q1707" i="8"/>
  <c r="Q1706" i="8"/>
  <c r="Q1705" i="8"/>
  <c r="Q1704" i="8"/>
  <c r="Q1703" i="8"/>
  <c r="Q1702" i="8"/>
  <c r="Q1701" i="8"/>
  <c r="Q1700" i="8"/>
  <c r="Q1699" i="8"/>
  <c r="Q1698" i="8"/>
  <c r="Q1697" i="8"/>
  <c r="Q1696" i="8"/>
  <c r="Q1695" i="8"/>
  <c r="Q1694" i="8"/>
  <c r="Q1693" i="8"/>
  <c r="Q1692" i="8"/>
  <c r="Q1691" i="8"/>
  <c r="Q1690" i="8"/>
  <c r="Q1689" i="8"/>
  <c r="Q1688" i="8"/>
  <c r="Q1687" i="8"/>
  <c r="Q1686" i="8"/>
  <c r="Q1685" i="8"/>
  <c r="Q1684" i="8"/>
  <c r="Q1683" i="8"/>
  <c r="Q1682" i="8"/>
  <c r="Q1681" i="8"/>
  <c r="Q1680" i="8"/>
  <c r="Q1679" i="8"/>
  <c r="Q1678" i="8"/>
  <c r="Q1677" i="8"/>
  <c r="Q1676" i="8"/>
  <c r="Q1675" i="8"/>
  <c r="Q1674" i="8"/>
  <c r="Q1673" i="8"/>
  <c r="Q1672" i="8"/>
  <c r="Q1671" i="8"/>
  <c r="Q1670" i="8"/>
  <c r="Q1669" i="8"/>
  <c r="Q1668" i="8"/>
  <c r="Q1667" i="8"/>
  <c r="Q1666" i="8"/>
  <c r="Q1665" i="8"/>
  <c r="Q1664" i="8"/>
  <c r="Q1663" i="8"/>
  <c r="Q1662" i="8"/>
  <c r="Q1661" i="8"/>
  <c r="Q1660" i="8"/>
  <c r="Q1659" i="8"/>
  <c r="Q1658" i="8"/>
  <c r="Q1657" i="8"/>
  <c r="Q1656" i="8"/>
  <c r="Q1655" i="8"/>
  <c r="Q1654" i="8"/>
  <c r="Q1653" i="8"/>
  <c r="Q1652" i="8"/>
  <c r="Q1651" i="8"/>
  <c r="Q1650" i="8"/>
  <c r="Q1649" i="8"/>
  <c r="Q1648" i="8"/>
  <c r="Q1647" i="8"/>
  <c r="Q1646" i="8"/>
  <c r="Q1645" i="8"/>
  <c r="Q1644" i="8"/>
  <c r="Q1643" i="8"/>
  <c r="Q1642" i="8"/>
  <c r="Q1641" i="8"/>
  <c r="Q1640" i="8"/>
  <c r="Q1639" i="8"/>
  <c r="Q1638" i="8"/>
  <c r="Q1637" i="8"/>
  <c r="Q1636" i="8"/>
  <c r="Q1635" i="8"/>
  <c r="Q1634" i="8"/>
  <c r="Q1633" i="8"/>
  <c r="Q1632" i="8"/>
  <c r="Q1631" i="8"/>
  <c r="Q1630" i="8"/>
  <c r="Q1629" i="8"/>
  <c r="Q1628" i="8"/>
  <c r="Q1627" i="8"/>
  <c r="Q1626" i="8"/>
  <c r="Q1625" i="8"/>
  <c r="Q1624" i="8"/>
  <c r="Q1623" i="8"/>
  <c r="Q1622" i="8"/>
  <c r="Q1621" i="8"/>
  <c r="Q1620" i="8"/>
  <c r="Q1619" i="8"/>
  <c r="Q1618" i="8"/>
  <c r="Q1617" i="8"/>
  <c r="Q1616" i="8"/>
  <c r="Q1615" i="8"/>
  <c r="Q1614" i="8"/>
  <c r="Q1613" i="8"/>
  <c r="Q1612" i="8"/>
  <c r="Q1611" i="8"/>
  <c r="Q1610" i="8"/>
  <c r="Q1609" i="8"/>
  <c r="Q1608" i="8"/>
  <c r="Q1607" i="8"/>
  <c r="Q1606" i="8"/>
  <c r="Q1605" i="8"/>
  <c r="Q1604" i="8"/>
  <c r="Q1603" i="8"/>
  <c r="Q1602" i="8"/>
  <c r="Q1601" i="8"/>
  <c r="Q1600" i="8"/>
  <c r="Q1599" i="8"/>
  <c r="Q1598" i="8"/>
  <c r="Q1597" i="8"/>
  <c r="Q1596" i="8"/>
  <c r="Q1595" i="8"/>
  <c r="Q1594" i="8"/>
  <c r="Q1593" i="8"/>
  <c r="Q1592" i="8"/>
  <c r="Q1591" i="8"/>
  <c r="Q1590" i="8"/>
  <c r="Q1589" i="8"/>
  <c r="Q1588" i="8"/>
  <c r="Q1587" i="8"/>
  <c r="Q1586" i="8"/>
  <c r="Q1585" i="8"/>
  <c r="Q1584" i="8"/>
  <c r="Q1583" i="8"/>
  <c r="Q1582" i="8"/>
  <c r="Q1581" i="8"/>
  <c r="Q1580" i="8"/>
  <c r="Q1579" i="8"/>
  <c r="Q1578" i="8"/>
  <c r="Q1577" i="8"/>
  <c r="Q1576" i="8"/>
  <c r="Q1575" i="8"/>
  <c r="Q1574" i="8"/>
  <c r="Q1573" i="8"/>
  <c r="Q1572" i="8"/>
  <c r="Q1571" i="8"/>
  <c r="Q1570" i="8"/>
  <c r="Q1569" i="8"/>
  <c r="Q1568" i="8"/>
  <c r="Q1567" i="8"/>
  <c r="Q1566" i="8"/>
  <c r="Q1565" i="8"/>
  <c r="Q1564" i="8"/>
  <c r="Q1563" i="8"/>
  <c r="Q1562" i="8"/>
  <c r="Q1561" i="8"/>
  <c r="Q1560" i="8"/>
  <c r="Q1559" i="8"/>
  <c r="Q1558" i="8"/>
  <c r="Q1557" i="8"/>
  <c r="Q1556" i="8"/>
  <c r="Q1555" i="8"/>
  <c r="Q1554" i="8"/>
  <c r="Q1553" i="8"/>
  <c r="Q1552" i="8"/>
  <c r="Q1551" i="8"/>
  <c r="Q1550" i="8"/>
  <c r="Q1549" i="8"/>
  <c r="Q1548" i="8"/>
  <c r="Q1547" i="8"/>
  <c r="Q1546" i="8"/>
  <c r="Q1545" i="8"/>
  <c r="Q1544" i="8"/>
  <c r="Q1543" i="8"/>
  <c r="Q1542" i="8"/>
  <c r="Q1541" i="8"/>
  <c r="Q1540" i="8"/>
  <c r="Q1539" i="8"/>
  <c r="Q1538" i="8"/>
  <c r="Q1537" i="8"/>
  <c r="Q1536" i="8"/>
  <c r="Q1535" i="8"/>
  <c r="Q1534" i="8"/>
  <c r="Q1533" i="8"/>
  <c r="Q1532" i="8"/>
  <c r="Q1531" i="8"/>
  <c r="Q1530" i="8"/>
  <c r="Q1529" i="8"/>
  <c r="Q1528" i="8"/>
  <c r="Q1527" i="8"/>
  <c r="Q1526" i="8"/>
  <c r="Q1525" i="8"/>
  <c r="Q1524" i="8"/>
  <c r="Q1523" i="8"/>
  <c r="Q1522" i="8"/>
  <c r="Q1521" i="8"/>
  <c r="Q1520" i="8"/>
  <c r="Q1519" i="8"/>
  <c r="Q1518" i="8"/>
  <c r="Q1517" i="8"/>
  <c r="Q1516" i="8"/>
  <c r="Q1515" i="8"/>
  <c r="Q1514" i="8"/>
  <c r="Q1513" i="8"/>
  <c r="Q1512" i="8"/>
  <c r="Q1511" i="8"/>
  <c r="Q1510" i="8"/>
  <c r="Q1509" i="8"/>
  <c r="Q1508" i="8"/>
  <c r="Q1507" i="8"/>
  <c r="Q1506" i="8"/>
  <c r="Q1505" i="8"/>
  <c r="Q1504" i="8"/>
  <c r="Q1503" i="8"/>
  <c r="Q1502" i="8"/>
  <c r="Q1501" i="8"/>
  <c r="Q1500" i="8"/>
  <c r="Q1499" i="8"/>
  <c r="Q1498" i="8"/>
  <c r="Q1497" i="8"/>
  <c r="Q1496" i="8"/>
  <c r="Q1495" i="8"/>
  <c r="Q1494" i="8"/>
  <c r="Q1493" i="8"/>
  <c r="Q1492" i="8"/>
  <c r="Q1491" i="8"/>
  <c r="Q1490" i="8"/>
  <c r="Q1489" i="8"/>
  <c r="Q1488" i="8"/>
  <c r="Q1487" i="8"/>
  <c r="Q1486" i="8"/>
  <c r="Q1485" i="8"/>
  <c r="Q1484" i="8"/>
  <c r="Q1483" i="8"/>
  <c r="Q1482" i="8"/>
  <c r="Q1481" i="8"/>
  <c r="Q1480" i="8"/>
  <c r="Q1479" i="8"/>
  <c r="Q1478" i="8"/>
  <c r="Q1477" i="8"/>
  <c r="Q1476" i="8"/>
  <c r="Q1475" i="8"/>
  <c r="Q1474" i="8"/>
  <c r="Q1473" i="8"/>
  <c r="Q1472" i="8"/>
  <c r="Q1471" i="8"/>
  <c r="Q1470" i="8"/>
  <c r="Q1469" i="8"/>
  <c r="Q1468" i="8"/>
  <c r="Q1467" i="8"/>
  <c r="Q1466" i="8"/>
  <c r="Q1465" i="8"/>
  <c r="Q1464" i="8"/>
  <c r="Q1463" i="8"/>
  <c r="Q1462" i="8"/>
  <c r="Q1461" i="8"/>
  <c r="Q1460" i="8"/>
  <c r="Q1459" i="8"/>
  <c r="Q1458" i="8"/>
  <c r="Q1457" i="8"/>
  <c r="Q1456" i="8"/>
  <c r="Q1455" i="8"/>
  <c r="Q1454" i="8"/>
  <c r="Q1453" i="8"/>
  <c r="Q1452" i="8"/>
  <c r="Q1451" i="8"/>
  <c r="Q1450" i="8"/>
  <c r="Q1449" i="8"/>
  <c r="Q1448" i="8"/>
  <c r="Q1447" i="8"/>
  <c r="Q1446" i="8"/>
  <c r="Q1445" i="8"/>
  <c r="Q1444" i="8"/>
  <c r="Q1443" i="8"/>
  <c r="Q1442" i="8"/>
  <c r="Q1441" i="8"/>
  <c r="Q1440" i="8"/>
  <c r="Q1439" i="8"/>
  <c r="Q1438" i="8"/>
  <c r="Q1437" i="8"/>
  <c r="Q1436" i="8"/>
  <c r="Q1435" i="8"/>
  <c r="Q1434" i="8"/>
  <c r="Q1433" i="8"/>
  <c r="Q1432" i="8"/>
  <c r="Q1431" i="8"/>
  <c r="Q1430" i="8"/>
  <c r="Q1429" i="8"/>
  <c r="Q1428" i="8"/>
  <c r="Q1427" i="8"/>
  <c r="Q1426" i="8"/>
  <c r="Q1425" i="8"/>
  <c r="Q1424" i="8"/>
  <c r="Q1423" i="8"/>
  <c r="Q1422" i="8"/>
  <c r="Q1421" i="8"/>
  <c r="Q1420" i="8"/>
  <c r="Q1419" i="8"/>
  <c r="Q1418" i="8"/>
  <c r="Q1417" i="8"/>
  <c r="Q1416" i="8"/>
  <c r="Q1415" i="8"/>
  <c r="Q1414" i="8"/>
  <c r="Q1413" i="8"/>
  <c r="Q1412" i="8"/>
  <c r="Q1411" i="8"/>
  <c r="Q1410" i="8"/>
  <c r="Q1409" i="8"/>
  <c r="Q1408" i="8"/>
  <c r="Q1407" i="8"/>
  <c r="Q1406" i="8"/>
  <c r="Q1405" i="8"/>
  <c r="Q1404" i="8"/>
  <c r="Q1403" i="8"/>
  <c r="Q1402" i="8"/>
  <c r="Q1401" i="8"/>
  <c r="Q1400" i="8"/>
  <c r="Q1399" i="8"/>
  <c r="Q1398" i="8"/>
  <c r="Q1397" i="8"/>
  <c r="Q1396" i="8"/>
  <c r="Q1395" i="8"/>
  <c r="Q1394" i="8"/>
  <c r="Q1393" i="8"/>
  <c r="Q1392" i="8"/>
  <c r="Q1391" i="8"/>
  <c r="Q1390" i="8"/>
  <c r="Q1389" i="8"/>
  <c r="Q1388" i="8"/>
  <c r="Q1387" i="8"/>
  <c r="Q1386" i="8"/>
  <c r="Q1385" i="8"/>
  <c r="Q1384" i="8"/>
  <c r="Q1383" i="8"/>
  <c r="Q1382" i="8"/>
  <c r="Q1381" i="8"/>
  <c r="Q1380" i="8"/>
  <c r="Q1379" i="8"/>
  <c r="Q1378" i="8"/>
  <c r="Q1377" i="8"/>
  <c r="Q1376" i="8"/>
  <c r="Q1375" i="8"/>
  <c r="Q1374" i="8"/>
  <c r="Q1373" i="8"/>
  <c r="Q1372" i="8"/>
  <c r="Q1371" i="8"/>
  <c r="Q1370" i="8"/>
  <c r="Q1369" i="8"/>
  <c r="Q1368" i="8"/>
  <c r="Q1367" i="8"/>
  <c r="Q1366" i="8"/>
  <c r="Q1365" i="8"/>
  <c r="Q1364" i="8"/>
  <c r="Q1363" i="8"/>
  <c r="Q1362" i="8"/>
  <c r="Q1361" i="8"/>
  <c r="Q1360" i="8"/>
  <c r="Q1359" i="8"/>
  <c r="Q1358" i="8"/>
  <c r="Q1357" i="8"/>
  <c r="Q1356" i="8"/>
  <c r="Q1355" i="8"/>
  <c r="Q1354" i="8"/>
  <c r="Q1353" i="8"/>
  <c r="Q1352" i="8"/>
  <c r="Q1351" i="8"/>
  <c r="Q1350" i="8"/>
  <c r="Q1349" i="8"/>
  <c r="Q1348" i="8"/>
  <c r="Q1347" i="8"/>
  <c r="Q1346" i="8"/>
  <c r="Q1345" i="8"/>
  <c r="Q1344" i="8"/>
  <c r="Q1343" i="8"/>
  <c r="Q1342" i="8"/>
  <c r="Q1341" i="8"/>
  <c r="Q1340" i="8"/>
  <c r="Q1339" i="8"/>
  <c r="Q1338" i="8"/>
  <c r="Q1337" i="8"/>
  <c r="Q1336" i="8"/>
  <c r="Q1335" i="8"/>
  <c r="Q1334" i="8"/>
  <c r="Q1333" i="8"/>
  <c r="Q1332" i="8"/>
  <c r="Q1331" i="8"/>
  <c r="Q1330" i="8"/>
  <c r="Q1329" i="8"/>
  <c r="Q1328" i="8"/>
  <c r="Q1327" i="8"/>
  <c r="Q1326" i="8"/>
  <c r="Q1325" i="8"/>
  <c r="Q1324" i="8"/>
  <c r="Q1323" i="8"/>
  <c r="Q1322" i="8"/>
  <c r="Q1321" i="8"/>
  <c r="Q1320" i="8"/>
  <c r="Q1319" i="8"/>
  <c r="Q1318" i="8"/>
  <c r="Q1317" i="8"/>
  <c r="Q1316" i="8"/>
  <c r="Q1315" i="8"/>
  <c r="Q1314" i="8"/>
  <c r="Q1313" i="8"/>
  <c r="Q1312" i="8"/>
  <c r="Q1311" i="8"/>
  <c r="Q1310" i="8"/>
  <c r="Q1309" i="8"/>
  <c r="Q1308" i="8"/>
  <c r="Q1307" i="8"/>
  <c r="Q1306" i="8"/>
  <c r="Q1305" i="8"/>
  <c r="Q1304" i="8"/>
  <c r="Q1303" i="8"/>
  <c r="Q1302" i="8"/>
  <c r="Q1301" i="8"/>
  <c r="Q1300" i="8"/>
  <c r="Q1299" i="8"/>
  <c r="Q1298" i="8"/>
  <c r="Q1297" i="8"/>
  <c r="Q1296" i="8"/>
  <c r="Q1295" i="8"/>
  <c r="Q1294" i="8"/>
  <c r="Q1293" i="8"/>
  <c r="Q1292" i="8"/>
  <c r="Q1291" i="8"/>
  <c r="Q1290" i="8"/>
  <c r="Q1289" i="8"/>
  <c r="Q1288" i="8"/>
  <c r="Q1287" i="8"/>
  <c r="Q1286" i="8"/>
  <c r="Q1285" i="8"/>
  <c r="Q1284" i="8"/>
  <c r="Q1283" i="8"/>
  <c r="Q1282" i="8"/>
  <c r="Q1281" i="8"/>
  <c r="Q1280" i="8"/>
  <c r="Q1279" i="8"/>
  <c r="Q1278" i="8"/>
  <c r="Q1277" i="8"/>
  <c r="Q1276" i="8"/>
  <c r="Q1275" i="8"/>
  <c r="Q1274" i="8"/>
  <c r="Q1273" i="8"/>
  <c r="Q1272" i="8"/>
  <c r="Q1271" i="8"/>
  <c r="Q1270" i="8"/>
  <c r="Q1269" i="8"/>
  <c r="Q1268" i="8"/>
  <c r="Q1267" i="8"/>
  <c r="Q1266" i="8"/>
  <c r="Q1265" i="8"/>
  <c r="Q1264" i="8"/>
  <c r="Q1263" i="8"/>
  <c r="Q1262" i="8"/>
  <c r="Q1261" i="8"/>
  <c r="Q1260" i="8"/>
  <c r="Q1259" i="8"/>
  <c r="Q1258" i="8"/>
  <c r="Q1257" i="8"/>
  <c r="Q1256" i="8"/>
  <c r="Q1255" i="8"/>
  <c r="Q1254" i="8"/>
  <c r="Q1253" i="8"/>
  <c r="Q1252" i="8"/>
  <c r="Q1251" i="8"/>
  <c r="Q1250" i="8"/>
  <c r="Q1249" i="8"/>
  <c r="Q1248" i="8"/>
  <c r="Q1247" i="8"/>
  <c r="Q1246" i="8"/>
  <c r="Q1245" i="8"/>
  <c r="Q1244" i="8"/>
  <c r="Q1243" i="8"/>
  <c r="Q1242" i="8"/>
  <c r="Q1241" i="8"/>
  <c r="Q1240" i="8"/>
  <c r="Q1239" i="8"/>
  <c r="Q1238" i="8"/>
  <c r="Q1237" i="8"/>
  <c r="Q1236" i="8"/>
  <c r="Q1235" i="8"/>
  <c r="Q1234" i="8"/>
  <c r="Q1233" i="8"/>
  <c r="Q1232" i="8"/>
  <c r="Q1231" i="8"/>
  <c r="Q1230" i="8"/>
  <c r="Q1229" i="8"/>
  <c r="Q1228" i="8"/>
  <c r="Q1227" i="8"/>
  <c r="Q1226" i="8"/>
  <c r="Q1225" i="8"/>
  <c r="Q1224" i="8"/>
  <c r="Q1223" i="8"/>
  <c r="Q1222" i="8"/>
  <c r="Q1221" i="8"/>
  <c r="Q1220" i="8"/>
  <c r="Q1219" i="8"/>
  <c r="Q1218" i="8"/>
  <c r="Q1217" i="8"/>
  <c r="Q1216" i="8"/>
  <c r="Q1215" i="8"/>
  <c r="Q1214" i="8"/>
  <c r="Q1213" i="8"/>
  <c r="Q1212" i="8"/>
  <c r="Q1211" i="8"/>
  <c r="Q1210" i="8"/>
  <c r="Q1209" i="8"/>
  <c r="Q1208" i="8"/>
  <c r="Q1207" i="8"/>
  <c r="Q1206" i="8"/>
  <c r="Q1205" i="8"/>
  <c r="Q1204" i="8"/>
  <c r="Q1203" i="8"/>
  <c r="Q1202" i="8"/>
  <c r="Q1201" i="8"/>
  <c r="Q1200" i="8"/>
  <c r="Q1199" i="8"/>
  <c r="Q1198" i="8"/>
  <c r="Q1197" i="8"/>
  <c r="Q1196" i="8"/>
  <c r="Q1195" i="8"/>
  <c r="Q1194" i="8"/>
  <c r="Q1193" i="8"/>
  <c r="Q1192" i="8"/>
  <c r="Q1191" i="8"/>
  <c r="Q1190" i="8"/>
  <c r="Q1189" i="8"/>
  <c r="Q1188" i="8"/>
  <c r="Q1187" i="8"/>
  <c r="Q1186" i="8"/>
  <c r="Q1185" i="8"/>
  <c r="Q1184" i="8"/>
  <c r="Q1183" i="8"/>
  <c r="Q1182" i="8"/>
  <c r="Q1181" i="8"/>
  <c r="Q1180" i="8"/>
  <c r="Q1179" i="8"/>
  <c r="Q1178" i="8"/>
  <c r="Q1177" i="8"/>
  <c r="Q1176" i="8"/>
  <c r="Q1175" i="8"/>
  <c r="Q1174" i="8"/>
  <c r="Q1173" i="8"/>
  <c r="Q1172" i="8"/>
  <c r="Q1171" i="8"/>
  <c r="Q1170" i="8"/>
  <c r="Q1169" i="8"/>
  <c r="Q1168" i="8"/>
  <c r="Q1167" i="8"/>
  <c r="Q1166" i="8"/>
  <c r="Q1165" i="8"/>
  <c r="Q1164" i="8"/>
  <c r="Q1163" i="8"/>
  <c r="Q1162" i="8"/>
  <c r="Q1161" i="8"/>
  <c r="Q1160" i="8"/>
  <c r="Q1159" i="8"/>
  <c r="Q1158" i="8"/>
  <c r="Q1157" i="8"/>
  <c r="Q1156" i="8"/>
  <c r="Q1155" i="8"/>
  <c r="Q1154" i="8"/>
  <c r="Q1153" i="8"/>
  <c r="Q1152" i="8"/>
  <c r="Q1151" i="8"/>
  <c r="Q1150" i="8"/>
  <c r="Q1149" i="8"/>
  <c r="Q1148" i="8"/>
  <c r="Q1147" i="8"/>
  <c r="Q1146" i="8"/>
  <c r="Q1145" i="8"/>
  <c r="Q1144" i="8"/>
  <c r="Q1143" i="8"/>
  <c r="Q1142" i="8"/>
  <c r="Q1141" i="8"/>
  <c r="Q1140" i="8"/>
  <c r="Q1139" i="8"/>
  <c r="Q1138" i="8"/>
  <c r="Q1137" i="8"/>
  <c r="Q1136" i="8"/>
  <c r="Q1135" i="8"/>
  <c r="Q1134" i="8"/>
  <c r="Q1133" i="8"/>
  <c r="Q1132" i="8"/>
  <c r="Q1131" i="8"/>
  <c r="Q1130" i="8"/>
  <c r="Q1129" i="8"/>
  <c r="Q1128" i="8"/>
  <c r="Q1127" i="8"/>
  <c r="Q1126" i="8"/>
  <c r="Q1125" i="8"/>
  <c r="Q1124" i="8"/>
  <c r="Q1123" i="8"/>
  <c r="Q1122" i="8"/>
  <c r="Q1121" i="8"/>
  <c r="Q1120" i="8"/>
  <c r="Q1119" i="8"/>
  <c r="Q1118" i="8"/>
  <c r="Q1117" i="8"/>
  <c r="Q1116" i="8"/>
  <c r="Q1115" i="8"/>
  <c r="Q1114" i="8"/>
  <c r="Q1113" i="8"/>
  <c r="Q1112" i="8"/>
  <c r="Q1111" i="8"/>
  <c r="Q1110" i="8"/>
  <c r="Q1109" i="8"/>
  <c r="Q1108" i="8"/>
  <c r="Q1107" i="8"/>
  <c r="Q1106" i="8"/>
  <c r="Q1105" i="8"/>
  <c r="Q1104" i="8"/>
  <c r="Q1103" i="8"/>
  <c r="Q1102" i="8"/>
  <c r="Q1101" i="8"/>
  <c r="Q1100" i="8"/>
  <c r="Q1099" i="8"/>
  <c r="Q1098" i="8"/>
  <c r="Q1097" i="8"/>
  <c r="Q1096" i="8"/>
  <c r="Q1095" i="8"/>
  <c r="Q1094" i="8"/>
  <c r="Q1093" i="8"/>
  <c r="Q1092" i="8"/>
  <c r="Q1091" i="8"/>
  <c r="Q1090" i="8"/>
  <c r="Q1089" i="8"/>
  <c r="Q1088" i="8"/>
  <c r="Q1087" i="8"/>
  <c r="Q1086" i="8"/>
  <c r="Q1085" i="8"/>
  <c r="Q1084" i="8"/>
  <c r="Q1083" i="8"/>
  <c r="Q1082" i="8"/>
  <c r="Q1081" i="8"/>
  <c r="Q1080" i="8"/>
  <c r="Q1079" i="8"/>
  <c r="Q1078" i="8"/>
  <c r="Q1077" i="8"/>
  <c r="Q1076" i="8"/>
  <c r="Q1075" i="8"/>
  <c r="Q1074" i="8"/>
  <c r="Q1073" i="8"/>
  <c r="Q1072" i="8"/>
  <c r="Q1071" i="8"/>
  <c r="Q1070" i="8"/>
  <c r="Q1069" i="8"/>
  <c r="Q1068" i="8"/>
  <c r="Q1067" i="8"/>
  <c r="Q1066" i="8"/>
  <c r="Q1065" i="8"/>
  <c r="Q1064" i="8"/>
  <c r="Q1063" i="8"/>
  <c r="Q1062" i="8"/>
  <c r="Q1061" i="8"/>
  <c r="Q1060" i="8"/>
  <c r="Q1059" i="8"/>
  <c r="Q1058" i="8"/>
  <c r="Q1057" i="8"/>
  <c r="Q1056" i="8"/>
  <c r="Q1055" i="8"/>
  <c r="Q1054" i="8"/>
  <c r="Q1053" i="8"/>
  <c r="Q1052" i="8"/>
  <c r="Q1051" i="8"/>
  <c r="Q1050" i="8"/>
  <c r="Q1049" i="8"/>
  <c r="Q1048" i="8"/>
  <c r="Q1047" i="8"/>
  <c r="Q1046" i="8"/>
  <c r="Q1045" i="8"/>
  <c r="Q1044" i="8"/>
  <c r="Q1043" i="8"/>
  <c r="Q1042" i="8"/>
  <c r="Q1041" i="8"/>
  <c r="Q1040" i="8"/>
  <c r="Q1039" i="8"/>
  <c r="Q1038" i="8"/>
  <c r="Q1037" i="8"/>
  <c r="Q1036" i="8"/>
  <c r="Q1035" i="8"/>
  <c r="Q1034" i="8"/>
  <c r="Q1033" i="8"/>
  <c r="Q1032" i="8"/>
  <c r="Q1031" i="8"/>
  <c r="Q1030" i="8"/>
  <c r="Q1029" i="8"/>
  <c r="Q1028" i="8"/>
  <c r="Q1027" i="8"/>
  <c r="Q1026" i="8"/>
  <c r="Q1025" i="8"/>
  <c r="Q1024" i="8"/>
  <c r="Q1023" i="8"/>
  <c r="Q1022" i="8"/>
  <c r="Q1021" i="8"/>
  <c r="Q1020" i="8"/>
  <c r="Q1019" i="8"/>
  <c r="Q1018" i="8"/>
  <c r="Q1017" i="8"/>
  <c r="Q1016" i="8"/>
  <c r="Q1015" i="8"/>
  <c r="Q1014" i="8"/>
  <c r="Q1013" i="8"/>
  <c r="Q1012" i="8"/>
  <c r="Q1011" i="8"/>
  <c r="Q1010" i="8"/>
  <c r="Q1009" i="8"/>
  <c r="Q1008" i="8"/>
  <c r="Q1007" i="8"/>
  <c r="Q1006" i="8"/>
  <c r="Q1005" i="8"/>
  <c r="Q1004" i="8"/>
  <c r="Q1003" i="8"/>
  <c r="Q1002" i="8"/>
  <c r="Q1001" i="8"/>
  <c r="Q1000" i="8"/>
  <c r="Q999" i="8"/>
  <c r="Q998" i="8"/>
  <c r="Q997" i="8"/>
  <c r="Q996" i="8"/>
  <c r="Q995" i="8"/>
  <c r="Q994" i="8"/>
  <c r="Q993" i="8"/>
  <c r="Q992" i="8"/>
  <c r="Q991" i="8"/>
  <c r="Q990" i="8"/>
  <c r="Q989" i="8"/>
  <c r="Q988" i="8"/>
  <c r="Q987" i="8"/>
  <c r="Q986" i="8"/>
  <c r="Q985" i="8"/>
  <c r="Q984" i="8"/>
  <c r="Q983" i="8"/>
  <c r="Q982" i="8"/>
  <c r="Q981" i="8"/>
  <c r="Q980" i="8"/>
  <c r="Q979" i="8"/>
  <c r="Q978" i="8"/>
  <c r="Q977" i="8"/>
  <c r="Q976" i="8"/>
  <c r="Q975" i="8"/>
  <c r="Q974" i="8"/>
  <c r="Q973" i="8"/>
  <c r="Q972" i="8"/>
  <c r="Q971" i="8"/>
  <c r="Q970" i="8"/>
  <c r="Q969" i="8"/>
  <c r="Q968" i="8"/>
  <c r="Q967" i="8"/>
  <c r="Q966" i="8"/>
  <c r="Q965" i="8"/>
  <c r="Q964" i="8"/>
  <c r="Q963" i="8"/>
  <c r="Q962" i="8"/>
  <c r="Q961" i="8"/>
  <c r="Q960" i="8"/>
  <c r="Q959" i="8"/>
  <c r="Q958" i="8"/>
  <c r="Q957" i="8"/>
  <c r="Q956" i="8"/>
  <c r="Q955" i="8"/>
  <c r="Q954" i="8"/>
  <c r="Q953" i="8"/>
  <c r="Q952" i="8"/>
  <c r="Q951" i="8"/>
  <c r="Q950" i="8"/>
  <c r="Q949" i="8"/>
  <c r="Q948" i="8"/>
  <c r="Q947" i="8"/>
  <c r="Q946" i="8"/>
  <c r="Q945" i="8"/>
  <c r="Q944" i="8"/>
  <c r="Q943" i="8"/>
  <c r="Q942" i="8"/>
  <c r="Q941" i="8"/>
  <c r="Q940" i="8"/>
  <c r="Q939" i="8"/>
  <c r="Q938" i="8"/>
  <c r="Q937" i="8"/>
  <c r="Q936" i="8"/>
  <c r="Q935" i="8"/>
  <c r="Q934" i="8"/>
  <c r="Q933" i="8"/>
  <c r="Q932" i="8"/>
  <c r="Q931" i="8"/>
  <c r="Q930" i="8"/>
  <c r="Q929" i="8"/>
  <c r="Q928" i="8"/>
  <c r="Q927" i="8"/>
  <c r="Q926" i="8"/>
  <c r="Q925" i="8"/>
  <c r="Q924" i="8"/>
  <c r="Q923" i="8"/>
  <c r="Q922" i="8"/>
  <c r="Q921" i="8"/>
  <c r="Q920" i="8"/>
  <c r="Q919" i="8"/>
  <c r="Q918" i="8"/>
  <c r="Q917" i="8"/>
  <c r="Q916" i="8"/>
  <c r="Q915" i="8"/>
  <c r="Q914" i="8"/>
  <c r="Q913" i="8"/>
  <c r="Q912" i="8"/>
  <c r="Q911" i="8"/>
  <c r="Q910" i="8"/>
  <c r="Q909" i="8"/>
  <c r="Q908" i="8"/>
  <c r="Q907" i="8"/>
  <c r="Q906" i="8"/>
  <c r="Q905" i="8"/>
  <c r="Q904" i="8"/>
  <c r="Q903" i="8"/>
  <c r="Q902" i="8"/>
  <c r="Q901" i="8"/>
  <c r="Q900" i="8"/>
  <c r="Q899" i="8"/>
  <c r="Q898" i="8"/>
  <c r="Q897" i="8"/>
  <c r="Q896" i="8"/>
  <c r="Q895" i="8"/>
  <c r="Q894" i="8"/>
  <c r="Q893" i="8"/>
  <c r="Q892" i="8"/>
  <c r="Q891" i="8"/>
  <c r="Q890" i="8"/>
  <c r="Q889" i="8"/>
  <c r="Q888" i="8"/>
  <c r="Q887" i="8"/>
  <c r="Q886" i="8"/>
  <c r="Q885" i="8"/>
  <c r="Q884" i="8"/>
  <c r="Q883" i="8"/>
  <c r="Q882" i="8"/>
  <c r="Q881" i="8"/>
  <c r="Q880" i="8"/>
  <c r="Q879" i="8"/>
  <c r="Q878" i="8"/>
  <c r="Q877" i="8"/>
  <c r="Q876" i="8"/>
  <c r="Q875" i="8"/>
  <c r="Q874" i="8"/>
  <c r="Q873" i="8"/>
  <c r="Q872" i="8"/>
  <c r="Q871" i="8"/>
  <c r="Q870" i="8"/>
  <c r="Q869" i="8"/>
  <c r="Q868" i="8"/>
  <c r="Q867" i="8"/>
  <c r="Q866" i="8"/>
  <c r="Q865" i="8"/>
  <c r="Q864" i="8"/>
  <c r="Q863" i="8"/>
  <c r="Q862" i="8"/>
  <c r="Q861" i="8"/>
  <c r="Q860" i="8"/>
  <c r="Q859" i="8"/>
  <c r="Q858" i="8"/>
  <c r="Q857" i="8"/>
  <c r="Q856" i="8"/>
  <c r="Q855" i="8"/>
  <c r="Q854" i="8"/>
  <c r="Q853" i="8"/>
  <c r="Q852" i="8"/>
  <c r="Q851" i="8"/>
  <c r="Q850" i="8"/>
  <c r="Q849" i="8"/>
  <c r="Q848" i="8"/>
  <c r="Q847" i="8"/>
  <c r="Q846" i="8"/>
  <c r="Q845" i="8"/>
  <c r="Q844" i="8"/>
  <c r="Q843" i="8"/>
  <c r="Q842" i="8"/>
  <c r="Q841" i="8"/>
  <c r="Q840" i="8"/>
  <c r="Q839" i="8"/>
  <c r="Q838" i="8"/>
  <c r="Q837" i="8"/>
  <c r="Q836" i="8"/>
  <c r="Q835" i="8"/>
  <c r="Q834" i="8"/>
  <c r="Q833" i="8"/>
  <c r="Q832" i="8"/>
  <c r="Q831" i="8"/>
  <c r="Q830" i="8"/>
  <c r="Q829" i="8"/>
  <c r="Q828" i="8"/>
  <c r="Q827" i="8"/>
  <c r="Q826" i="8"/>
  <c r="Q825" i="8"/>
  <c r="Q824" i="8"/>
  <c r="Q823" i="8"/>
  <c r="Q822" i="8"/>
  <c r="Q821" i="8"/>
  <c r="Q820" i="8"/>
  <c r="Q819" i="8"/>
  <c r="Q818" i="8"/>
  <c r="Q817" i="8"/>
  <c r="Q816" i="8"/>
  <c r="Q815" i="8"/>
  <c r="Q814" i="8"/>
  <c r="Q813" i="8"/>
  <c r="Q812" i="8"/>
  <c r="Q811" i="8"/>
  <c r="Q810" i="8"/>
  <c r="Q809" i="8"/>
  <c r="Q808" i="8"/>
  <c r="Q807" i="8"/>
  <c r="Q806" i="8"/>
  <c r="Q805" i="8"/>
  <c r="Q804" i="8"/>
  <c r="Q803" i="8"/>
  <c r="Q802" i="8"/>
  <c r="Q801" i="8"/>
  <c r="Q800" i="8"/>
  <c r="Q799" i="8"/>
  <c r="Q798" i="8"/>
  <c r="Q797" i="8"/>
  <c r="Q796" i="8"/>
  <c r="Q795" i="8"/>
  <c r="Q794" i="8"/>
  <c r="Q793" i="8"/>
  <c r="Q792" i="8"/>
  <c r="Q791" i="8"/>
  <c r="Q790" i="8"/>
  <c r="Q789" i="8"/>
  <c r="Q788" i="8"/>
  <c r="Q787" i="8"/>
  <c r="Q786" i="8"/>
  <c r="Q785" i="8"/>
  <c r="Q784" i="8"/>
  <c r="Q783" i="8"/>
  <c r="Q782" i="8"/>
  <c r="Q781" i="8"/>
  <c r="Q780" i="8"/>
  <c r="Q779" i="8"/>
  <c r="Q778" i="8"/>
  <c r="Q777" i="8"/>
  <c r="Q776" i="8"/>
  <c r="Q775" i="8"/>
  <c r="Q774" i="8"/>
  <c r="Q773" i="8"/>
  <c r="Q772" i="8"/>
  <c r="Q771" i="8"/>
  <c r="Q770" i="8"/>
  <c r="Q769" i="8"/>
  <c r="Q768" i="8"/>
  <c r="Q767" i="8"/>
  <c r="Q766" i="8"/>
  <c r="Q765" i="8"/>
  <c r="Q764" i="8"/>
  <c r="Q763" i="8"/>
  <c r="Q762" i="8"/>
  <c r="Q761" i="8"/>
  <c r="Q760" i="8"/>
  <c r="Q759" i="8"/>
  <c r="Q758" i="8"/>
  <c r="Q757" i="8"/>
  <c r="Q756" i="8"/>
  <c r="Q755" i="8"/>
  <c r="Q754" i="8"/>
  <c r="Q753" i="8"/>
  <c r="Q752" i="8"/>
  <c r="Q751" i="8"/>
  <c r="Q750" i="8"/>
  <c r="Q749" i="8"/>
  <c r="Q748" i="8"/>
  <c r="Q747" i="8"/>
  <c r="Q746" i="8"/>
  <c r="Q745" i="8"/>
  <c r="Q744" i="8"/>
  <c r="Q743" i="8"/>
  <c r="Q742" i="8"/>
  <c r="Q741" i="8"/>
  <c r="Q740" i="8"/>
  <c r="Q739" i="8"/>
  <c r="Q738" i="8"/>
  <c r="Q737" i="8"/>
  <c r="Q736" i="8"/>
  <c r="Q735" i="8"/>
  <c r="Q734" i="8"/>
  <c r="Q733" i="8"/>
  <c r="Q732" i="8"/>
  <c r="Q731" i="8"/>
  <c r="Q730" i="8"/>
  <c r="Q729" i="8"/>
  <c r="Q728" i="8"/>
  <c r="Q727" i="8"/>
  <c r="Q726" i="8"/>
  <c r="Q725" i="8"/>
  <c r="Q724" i="8"/>
  <c r="Q723" i="8"/>
  <c r="Q722" i="8"/>
  <c r="Q721" i="8"/>
  <c r="Q720" i="8"/>
  <c r="Q719" i="8"/>
  <c r="Q718" i="8"/>
  <c r="Q717" i="8"/>
  <c r="Q716" i="8"/>
  <c r="Q715" i="8"/>
  <c r="Q714" i="8"/>
  <c r="Q713" i="8"/>
  <c r="Q712" i="8"/>
  <c r="Q711" i="8"/>
  <c r="Q710" i="8"/>
  <c r="Q709" i="8"/>
  <c r="Q708" i="8"/>
  <c r="Q707" i="8"/>
  <c r="Q706" i="8"/>
  <c r="Q705" i="8"/>
  <c r="Q704" i="8"/>
  <c r="Q703" i="8"/>
  <c r="Q702" i="8"/>
  <c r="Q701" i="8"/>
  <c r="Q700" i="8"/>
  <c r="Q699" i="8"/>
  <c r="Q698" i="8"/>
  <c r="Q697" i="8"/>
  <c r="Q696" i="8"/>
  <c r="Q695" i="8"/>
  <c r="Q694" i="8"/>
  <c r="Q693" i="8"/>
  <c r="Q692" i="8"/>
  <c r="Q691" i="8"/>
  <c r="Q690" i="8"/>
  <c r="Q689" i="8"/>
  <c r="Q688" i="8"/>
  <c r="Q687" i="8"/>
  <c r="Q686" i="8"/>
  <c r="Q685" i="8"/>
  <c r="Q684" i="8"/>
  <c r="Q683" i="8"/>
  <c r="Q682" i="8"/>
  <c r="Q681" i="8"/>
  <c r="Q680" i="8"/>
  <c r="Q679" i="8"/>
  <c r="Q678" i="8"/>
  <c r="Q677" i="8"/>
  <c r="Q676" i="8"/>
  <c r="Q675" i="8"/>
  <c r="Q674" i="8"/>
  <c r="Q673" i="8"/>
  <c r="Q672" i="8"/>
  <c r="Q671" i="8"/>
  <c r="Q670" i="8"/>
  <c r="Q669" i="8"/>
  <c r="Q668" i="8"/>
  <c r="Q667" i="8"/>
  <c r="Q666" i="8"/>
  <c r="Q665" i="8"/>
  <c r="Q664" i="8"/>
  <c r="Q663" i="8"/>
  <c r="Q662" i="8"/>
  <c r="Q661" i="8"/>
  <c r="Q660" i="8"/>
  <c r="Q659" i="8"/>
  <c r="Q658" i="8"/>
  <c r="Q657" i="8"/>
  <c r="Q656" i="8"/>
  <c r="Q655" i="8"/>
  <c r="Q654" i="8"/>
  <c r="Q653" i="8"/>
  <c r="Q652" i="8"/>
  <c r="Q651" i="8"/>
  <c r="Q650" i="8"/>
  <c r="Q649" i="8"/>
  <c r="Q648" i="8"/>
  <c r="Q647" i="8"/>
  <c r="Q646" i="8"/>
  <c r="Q645" i="8"/>
  <c r="Q644" i="8"/>
  <c r="Q643" i="8"/>
  <c r="Q642" i="8"/>
  <c r="Q641" i="8"/>
  <c r="Q640" i="8"/>
  <c r="Q639" i="8"/>
  <c r="Q638" i="8"/>
  <c r="Q637" i="8"/>
  <c r="Q636" i="8"/>
  <c r="Q635" i="8"/>
  <c r="Q634" i="8"/>
  <c r="Q633" i="8"/>
  <c r="Q632" i="8"/>
  <c r="Q631" i="8"/>
  <c r="Q630" i="8"/>
  <c r="Q629" i="8"/>
  <c r="Q628" i="8"/>
  <c r="Q627" i="8"/>
  <c r="Q626" i="8"/>
  <c r="Q625" i="8"/>
  <c r="Q624" i="8"/>
  <c r="Q623" i="8"/>
  <c r="Q622" i="8"/>
  <c r="Q621" i="8"/>
  <c r="Q620" i="8"/>
  <c r="Q619" i="8"/>
  <c r="Q618" i="8"/>
  <c r="Q617" i="8"/>
  <c r="Q616" i="8"/>
  <c r="Q615" i="8"/>
  <c r="Q614" i="8"/>
  <c r="Q613" i="8"/>
  <c r="Q612" i="8"/>
  <c r="Q611" i="8"/>
  <c r="Q610" i="8"/>
  <c r="Q609" i="8"/>
  <c r="Q608" i="8"/>
  <c r="Q607" i="8"/>
  <c r="Q606" i="8"/>
  <c r="Q605" i="8"/>
  <c r="Q604" i="8"/>
  <c r="Q603" i="8"/>
  <c r="Q602" i="8"/>
  <c r="Q601" i="8"/>
  <c r="Q600" i="8"/>
  <c r="Q599" i="8"/>
  <c r="Q598" i="8"/>
  <c r="Q597" i="8"/>
  <c r="Q596" i="8"/>
  <c r="Q595" i="8"/>
  <c r="Q594" i="8"/>
  <c r="Q593" i="8"/>
  <c r="Q592" i="8"/>
  <c r="Q591" i="8"/>
  <c r="Q590" i="8"/>
  <c r="Q589" i="8"/>
  <c r="Q588" i="8"/>
  <c r="Q587" i="8"/>
  <c r="Q586" i="8"/>
  <c r="Q585" i="8"/>
  <c r="Q584" i="8"/>
  <c r="Q583" i="8"/>
  <c r="Q582" i="8"/>
  <c r="Q581" i="8"/>
  <c r="Q580" i="8"/>
  <c r="Q579" i="8"/>
  <c r="Q578" i="8"/>
  <c r="Q577" i="8"/>
  <c r="Q576" i="8"/>
  <c r="Q575" i="8"/>
  <c r="Q574" i="8"/>
  <c r="Q573" i="8"/>
  <c r="Q572" i="8"/>
  <c r="Q571" i="8"/>
  <c r="Q570" i="8"/>
  <c r="Q569" i="8"/>
  <c r="Q568" i="8"/>
  <c r="Q567" i="8"/>
  <c r="Q566" i="8"/>
  <c r="Q565" i="8"/>
  <c r="Q564" i="8"/>
  <c r="Q563" i="8"/>
  <c r="Q562" i="8"/>
  <c r="Q561" i="8"/>
  <c r="Q560" i="8"/>
  <c r="Q559" i="8"/>
  <c r="Q558" i="8"/>
  <c r="Q557" i="8"/>
  <c r="Q556" i="8"/>
  <c r="Q555" i="8"/>
  <c r="Q554" i="8"/>
  <c r="Q553" i="8"/>
  <c r="Q552" i="8"/>
  <c r="Q551" i="8"/>
  <c r="Q550" i="8"/>
  <c r="Q549" i="8"/>
  <c r="Q548" i="8"/>
  <c r="Q547" i="8"/>
  <c r="Q546" i="8"/>
  <c r="Q545" i="8"/>
  <c r="Q544" i="8"/>
  <c r="Q543" i="8"/>
  <c r="Q542" i="8"/>
  <c r="Q541" i="8"/>
  <c r="Q540" i="8"/>
  <c r="Q539" i="8"/>
  <c r="Q538" i="8"/>
  <c r="Q537" i="8"/>
  <c r="Q536" i="8"/>
  <c r="Q535" i="8"/>
  <c r="Q534" i="8"/>
  <c r="Q533" i="8"/>
  <c r="Q532" i="8"/>
  <c r="Q531" i="8"/>
  <c r="Q530" i="8"/>
  <c r="Q529" i="8"/>
  <c r="Q528" i="8"/>
  <c r="Q527" i="8"/>
  <c r="Q526" i="8"/>
  <c r="Q525" i="8"/>
  <c r="Q524" i="8"/>
  <c r="Q523" i="8"/>
  <c r="Q522" i="8"/>
  <c r="Q521" i="8"/>
  <c r="Q520" i="8"/>
  <c r="Q519" i="8"/>
  <c r="Q518" i="8"/>
  <c r="Q517" i="8"/>
  <c r="Q516" i="8"/>
  <c r="Q515" i="8"/>
  <c r="Q514" i="8"/>
  <c r="Q513" i="8"/>
  <c r="Q512" i="8"/>
  <c r="Q511" i="8"/>
  <c r="Q510" i="8"/>
  <c r="Q509" i="8"/>
  <c r="Q508" i="8"/>
  <c r="Q507" i="8"/>
  <c r="Q506" i="8"/>
  <c r="Q505" i="8"/>
  <c r="Q504" i="8"/>
  <c r="Q503" i="8"/>
  <c r="Q502" i="8"/>
  <c r="Q501" i="8"/>
  <c r="Q500" i="8"/>
  <c r="Q499" i="8"/>
  <c r="Q498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Q416" i="8"/>
  <c r="Q415" i="8"/>
  <c r="Q414" i="8"/>
  <c r="Q413" i="8"/>
  <c r="Q412" i="8"/>
  <c r="Q411" i="8"/>
  <c r="Q410" i="8"/>
  <c r="Q409" i="8"/>
  <c r="Q408" i="8"/>
  <c r="Q407" i="8"/>
  <c r="Q406" i="8"/>
  <c r="Q405" i="8"/>
  <c r="Q404" i="8"/>
  <c r="Q403" i="8"/>
  <c r="Q402" i="8"/>
  <c r="Q401" i="8"/>
  <c r="Q400" i="8"/>
  <c r="Q399" i="8"/>
  <c r="Q398" i="8"/>
  <c r="Q397" i="8"/>
  <c r="Q396" i="8"/>
  <c r="Q395" i="8"/>
  <c r="Q394" i="8"/>
  <c r="Q393" i="8"/>
  <c r="Q392" i="8"/>
  <c r="Q391" i="8"/>
  <c r="Q390" i="8"/>
  <c r="Q389" i="8"/>
  <c r="Q388" i="8"/>
  <c r="Q387" i="8"/>
  <c r="Q386" i="8"/>
  <c r="Q385" i="8"/>
  <c r="Q384" i="8"/>
  <c r="Q383" i="8"/>
  <c r="Q382" i="8"/>
  <c r="Q381" i="8"/>
  <c r="Q380" i="8"/>
  <c r="Q379" i="8"/>
  <c r="Q378" i="8"/>
  <c r="Q377" i="8"/>
  <c r="Q376" i="8"/>
  <c r="Q375" i="8"/>
  <c r="Q374" i="8"/>
  <c r="Q373" i="8"/>
  <c r="Q372" i="8"/>
  <c r="Q371" i="8"/>
  <c r="Q370" i="8"/>
  <c r="Q369" i="8"/>
  <c r="Q368" i="8"/>
  <c r="Q367" i="8"/>
  <c r="Q366" i="8"/>
  <c r="Q365" i="8"/>
  <c r="Q364" i="8"/>
  <c r="Q363" i="8"/>
  <c r="Q362" i="8"/>
  <c r="Q361" i="8"/>
  <c r="Q360" i="8"/>
  <c r="Q359" i="8"/>
  <c r="Q358" i="8"/>
  <c r="Q357" i="8"/>
  <c r="Q356" i="8"/>
  <c r="Q355" i="8"/>
  <c r="Q354" i="8"/>
  <c r="Q353" i="8"/>
  <c r="Q352" i="8"/>
  <c r="Q351" i="8"/>
  <c r="Q350" i="8"/>
  <c r="Q349" i="8"/>
  <c r="Q348" i="8"/>
  <c r="Q347" i="8"/>
  <c r="Q346" i="8"/>
  <c r="Q345" i="8"/>
  <c r="Q344" i="8"/>
  <c r="Q343" i="8"/>
  <c r="Q342" i="8"/>
  <c r="Q341" i="8"/>
  <c r="Q340" i="8"/>
  <c r="Q339" i="8"/>
  <c r="Q338" i="8"/>
  <c r="Q337" i="8"/>
  <c r="Q336" i="8"/>
  <c r="Q335" i="8"/>
  <c r="Q334" i="8"/>
  <c r="Q333" i="8"/>
  <c r="Q332" i="8"/>
  <c r="Q331" i="8"/>
  <c r="Q330" i="8"/>
  <c r="Q329" i="8"/>
  <c r="Q328" i="8"/>
  <c r="Q327" i="8"/>
  <c r="Q326" i="8"/>
  <c r="Q325" i="8"/>
  <c r="Q324" i="8"/>
  <c r="Q323" i="8"/>
  <c r="Q322" i="8"/>
  <c r="Q321" i="8"/>
  <c r="Q320" i="8"/>
  <c r="Q319" i="8"/>
  <c r="Q318" i="8"/>
  <c r="Q317" i="8"/>
  <c r="Q316" i="8"/>
  <c r="Q315" i="8"/>
  <c r="Q314" i="8"/>
  <c r="Q313" i="8"/>
  <c r="Q312" i="8"/>
  <c r="Q311" i="8"/>
  <c r="Q310" i="8"/>
  <c r="Q309" i="8"/>
  <c r="Q308" i="8"/>
  <c r="Q307" i="8"/>
  <c r="Q306" i="8"/>
  <c r="Q305" i="8"/>
  <c r="Q304" i="8"/>
  <c r="Q303" i="8"/>
  <c r="Q302" i="8"/>
  <c r="Q301" i="8"/>
  <c r="Q300" i="8"/>
  <c r="Q299" i="8"/>
  <c r="Q298" i="8"/>
  <c r="Q297" i="8"/>
  <c r="Q296" i="8"/>
  <c r="Q295" i="8"/>
  <c r="Q294" i="8"/>
  <c r="Q293" i="8"/>
  <c r="Q292" i="8"/>
  <c r="Q291" i="8"/>
  <c r="Q290" i="8"/>
  <c r="Q289" i="8"/>
  <c r="Q288" i="8"/>
  <c r="Q287" i="8"/>
  <c r="Q286" i="8"/>
  <c r="Q285" i="8"/>
  <c r="Q284" i="8"/>
  <c r="Q283" i="8"/>
  <c r="Q282" i="8"/>
  <c r="Q281" i="8"/>
  <c r="Q280" i="8"/>
  <c r="Q279" i="8"/>
  <c r="Q278" i="8"/>
  <c r="Q277" i="8"/>
  <c r="Q276" i="8"/>
  <c r="Q275" i="8"/>
  <c r="Q274" i="8"/>
  <c r="Q273" i="8"/>
  <c r="Q272" i="8"/>
  <c r="Q271" i="8"/>
  <c r="Q270" i="8"/>
  <c r="Q269" i="8"/>
  <c r="Q268" i="8"/>
  <c r="Q267" i="8"/>
  <c r="Q266" i="8"/>
  <c r="Q265" i="8"/>
  <c r="Q264" i="8"/>
  <c r="Q263" i="8"/>
  <c r="Q262" i="8"/>
  <c r="Q261" i="8"/>
  <c r="Q260" i="8"/>
  <c r="Q259" i="8"/>
  <c r="Q258" i="8"/>
  <c r="Q257" i="8"/>
  <c r="Q256" i="8"/>
  <c r="Q255" i="8"/>
  <c r="Q254" i="8"/>
  <c r="Q253" i="8"/>
  <c r="Q252" i="8"/>
  <c r="Q251" i="8"/>
  <c r="Q250" i="8"/>
  <c r="Q249" i="8"/>
  <c r="Q248" i="8"/>
  <c r="Q247" i="8"/>
  <c r="Q246" i="8"/>
  <c r="Q245" i="8"/>
  <c r="Q244" i="8"/>
  <c r="Q243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205" i="8"/>
  <c r="Q204" i="8"/>
  <c r="Q203" i="8"/>
  <c r="Q202" i="8"/>
  <c r="Q201" i="8"/>
  <c r="Q200" i="8"/>
  <c r="Q199" i="8"/>
  <c r="Q198" i="8"/>
  <c r="Q197" i="8"/>
  <c r="Q196" i="8"/>
  <c r="Q195" i="8"/>
  <c r="Q194" i="8"/>
  <c r="Q193" i="8"/>
  <c r="Q192" i="8"/>
  <c r="Q191" i="8"/>
  <c r="Q190" i="8"/>
  <c r="Q189" i="8"/>
  <c r="Q188" i="8"/>
  <c r="Q187" i="8"/>
  <c r="Q186" i="8"/>
  <c r="Q185" i="8"/>
  <c r="Q184" i="8"/>
  <c r="Q183" i="8"/>
  <c r="Q182" i="8"/>
  <c r="Q181" i="8"/>
  <c r="Q18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AL6" i="8"/>
  <c r="AL5" i="8"/>
  <c r="AL4" i="8"/>
  <c r="AL3" i="8"/>
  <c r="AL2" i="8"/>
  <c r="AK2" i="8"/>
  <c r="AJ7" i="8"/>
  <c r="AJ6" i="8"/>
  <c r="AK6" i="8" s="1"/>
  <c r="AJ5" i="8"/>
  <c r="AK5" i="8" s="1"/>
  <c r="AJ4" i="8"/>
  <c r="AK4" i="8" s="1"/>
  <c r="AJ3" i="8"/>
  <c r="AK3" i="8" s="1"/>
  <c r="AJ2" i="8"/>
  <c r="DV4" i="6"/>
  <c r="DU4" i="6"/>
  <c r="DS4" i="6"/>
  <c r="DR4" i="6"/>
  <c r="DP4" i="6"/>
  <c r="DO4" i="6"/>
  <c r="DM4" i="6"/>
  <c r="DL4" i="6"/>
  <c r="DV3" i="6"/>
  <c r="DU3" i="6"/>
  <c r="DS3" i="6"/>
  <c r="DR3" i="6"/>
  <c r="DP3" i="6"/>
  <c r="DO3" i="6"/>
  <c r="DM3" i="6"/>
  <c r="DL3" i="6"/>
  <c r="DV2" i="6"/>
  <c r="DU2" i="6"/>
  <c r="DS2" i="6"/>
  <c r="DR2" i="6"/>
  <c r="DP2" i="6"/>
  <c r="DO2" i="6"/>
  <c r="DM2" i="6"/>
  <c r="DL2" i="6"/>
  <c r="DI4" i="6"/>
  <c r="DH4" i="6"/>
  <c r="DF4" i="6"/>
  <c r="DE4" i="6"/>
  <c r="DC4" i="6"/>
  <c r="DB4" i="6"/>
  <c r="CZ4" i="6"/>
  <c r="CY4" i="6"/>
  <c r="DI3" i="6"/>
  <c r="DH3" i="6"/>
  <c r="DF3" i="6"/>
  <c r="DE3" i="6"/>
  <c r="DC3" i="6"/>
  <c r="DB3" i="6"/>
  <c r="CZ3" i="6"/>
  <c r="CY3" i="6"/>
  <c r="DI2" i="6"/>
  <c r="DH2" i="6"/>
  <c r="DF2" i="6"/>
  <c r="DE2" i="6"/>
  <c r="DC2" i="6"/>
  <c r="DB2" i="6"/>
  <c r="CZ2" i="6"/>
  <c r="CY2" i="6"/>
  <c r="EA116" i="7"/>
  <c r="DZ116" i="7"/>
  <c r="DY116" i="7"/>
  <c r="EA115" i="7"/>
  <c r="DZ115" i="7"/>
  <c r="DY115" i="7"/>
  <c r="EA114" i="7"/>
  <c r="DZ114" i="7"/>
  <c r="DY114" i="7"/>
  <c r="EA113" i="7"/>
  <c r="DZ113" i="7"/>
  <c r="DY113" i="7"/>
  <c r="EA112" i="7"/>
  <c r="DZ112" i="7"/>
  <c r="DY112" i="7"/>
  <c r="EA111" i="7"/>
  <c r="DZ111" i="7"/>
  <c r="DY111" i="7"/>
  <c r="EA110" i="7"/>
  <c r="DZ110" i="7"/>
  <c r="DY110" i="7"/>
  <c r="EA109" i="7"/>
  <c r="DZ109" i="7"/>
  <c r="DY109" i="7"/>
  <c r="EA108" i="7"/>
  <c r="DZ108" i="7"/>
  <c r="DY108" i="7"/>
  <c r="EA107" i="7"/>
  <c r="DZ107" i="7"/>
  <c r="DY107" i="7"/>
  <c r="EA103" i="7"/>
  <c r="DZ103" i="7"/>
  <c r="DY103" i="7"/>
  <c r="EA102" i="7"/>
  <c r="DZ102" i="7"/>
  <c r="DY102" i="7"/>
  <c r="EA101" i="7"/>
  <c r="DZ101" i="7"/>
  <c r="DY101" i="7"/>
  <c r="EA100" i="7"/>
  <c r="DZ100" i="7"/>
  <c r="DY100" i="7"/>
  <c r="EA99" i="7"/>
  <c r="DZ99" i="7"/>
  <c r="DY99" i="7"/>
  <c r="EA98" i="7"/>
  <c r="DZ98" i="7"/>
  <c r="DY98" i="7"/>
  <c r="EA97" i="7"/>
  <c r="DZ97" i="7"/>
  <c r="DY97" i="7"/>
  <c r="EA96" i="7"/>
  <c r="DZ96" i="7"/>
  <c r="DY96" i="7"/>
  <c r="EA95" i="7"/>
  <c r="DZ95" i="7"/>
  <c r="DY95" i="7"/>
  <c r="EA92" i="7"/>
  <c r="DZ92" i="7"/>
  <c r="DY92" i="7"/>
  <c r="EA91" i="7"/>
  <c r="DZ91" i="7"/>
  <c r="DY91" i="7"/>
  <c r="EA90" i="7"/>
  <c r="DZ90" i="7"/>
  <c r="DY90" i="7"/>
  <c r="EA89" i="7"/>
  <c r="DZ89" i="7"/>
  <c r="DY89" i="7"/>
  <c r="EA88" i="7"/>
  <c r="DZ88" i="7"/>
  <c r="DY88" i="7"/>
  <c r="EA87" i="7"/>
  <c r="DZ87" i="7"/>
  <c r="DY87" i="7"/>
  <c r="EA86" i="7"/>
  <c r="DZ86" i="7"/>
  <c r="DY86" i="7"/>
  <c r="EA85" i="7"/>
  <c r="DZ85" i="7"/>
  <c r="DY85" i="7"/>
  <c r="EA84" i="7"/>
  <c r="DZ84" i="7"/>
  <c r="DY84" i="7"/>
  <c r="EA83" i="7"/>
  <c r="DZ83" i="7"/>
  <c r="DY83" i="7"/>
  <c r="EA82" i="7"/>
  <c r="DZ82" i="7"/>
  <c r="DY82" i="7"/>
  <c r="EA79" i="7"/>
  <c r="DZ79" i="7"/>
  <c r="DY79" i="7"/>
  <c r="EA78" i="7"/>
  <c r="DZ78" i="7"/>
  <c r="DY78" i="7"/>
  <c r="EA77" i="7"/>
  <c r="DZ77" i="7"/>
  <c r="DY77" i="7"/>
  <c r="EA76" i="7"/>
  <c r="DZ76" i="7"/>
  <c r="DY76" i="7"/>
  <c r="EA75" i="7"/>
  <c r="DZ75" i="7"/>
  <c r="DY75" i="7"/>
  <c r="EA74" i="7"/>
  <c r="DZ74" i="7"/>
  <c r="DY74" i="7"/>
  <c r="EA73" i="7"/>
  <c r="DZ73" i="7"/>
  <c r="DY73" i="7"/>
  <c r="EA72" i="7"/>
  <c r="DZ72" i="7"/>
  <c r="DY72" i="7"/>
  <c r="EA69" i="7"/>
  <c r="DZ69" i="7"/>
  <c r="DY69" i="7"/>
  <c r="EA68" i="7"/>
  <c r="DZ68" i="7"/>
  <c r="DY68" i="7"/>
  <c r="EA67" i="7"/>
  <c r="DZ67" i="7"/>
  <c r="DY67" i="7"/>
  <c r="EA66" i="7"/>
  <c r="DZ66" i="7"/>
  <c r="DY66" i="7"/>
  <c r="EA65" i="7"/>
  <c r="DZ65" i="7"/>
  <c r="DY65" i="7"/>
  <c r="EA64" i="7"/>
  <c r="DZ64" i="7"/>
  <c r="DY64" i="7"/>
  <c r="EA63" i="7"/>
  <c r="DZ63" i="7"/>
  <c r="DY63" i="7"/>
  <c r="EA62" i="7"/>
  <c r="DZ62" i="7"/>
  <c r="DY62" i="7"/>
  <c r="EA61" i="7"/>
  <c r="DZ61" i="7"/>
  <c r="DY61" i="7"/>
  <c r="EA60" i="7"/>
  <c r="DZ60" i="7"/>
  <c r="DY60" i="7"/>
  <c r="EA57" i="7"/>
  <c r="DZ57" i="7"/>
  <c r="DY57" i="7"/>
  <c r="EA56" i="7"/>
  <c r="DZ56" i="7"/>
  <c r="DY56" i="7"/>
  <c r="EA55" i="7"/>
  <c r="DZ55" i="7"/>
  <c r="DY55" i="7"/>
  <c r="EA54" i="7"/>
  <c r="DZ54" i="7"/>
  <c r="DY54" i="7"/>
  <c r="EA53" i="7"/>
  <c r="DZ53" i="7"/>
  <c r="DY53" i="7"/>
  <c r="EA52" i="7"/>
  <c r="DZ52" i="7"/>
  <c r="DY52" i="7"/>
  <c r="EA51" i="7"/>
  <c r="DZ51" i="7"/>
  <c r="DY51" i="7"/>
  <c r="EA50" i="7"/>
  <c r="DZ50" i="7"/>
  <c r="DY50" i="7"/>
  <c r="EA49" i="7"/>
  <c r="DZ49" i="7"/>
  <c r="DY49" i="7"/>
  <c r="EA48" i="7"/>
  <c r="DZ48" i="7"/>
  <c r="DY48" i="7"/>
  <c r="EA47" i="7"/>
  <c r="DZ47" i="7"/>
  <c r="DY47" i="7"/>
  <c r="EA44" i="7"/>
  <c r="DZ44" i="7"/>
  <c r="DY44" i="7"/>
  <c r="EA43" i="7"/>
  <c r="DZ43" i="7"/>
  <c r="DY43" i="7"/>
  <c r="EA42" i="7"/>
  <c r="DZ42" i="7"/>
  <c r="DY42" i="7"/>
  <c r="EA41" i="7"/>
  <c r="DZ41" i="7"/>
  <c r="DY41" i="7"/>
  <c r="EA40" i="7"/>
  <c r="DZ40" i="7"/>
  <c r="DY40" i="7"/>
  <c r="EA39" i="7"/>
  <c r="DZ39" i="7"/>
  <c r="DY39" i="7"/>
  <c r="EA38" i="7"/>
  <c r="DZ38" i="7"/>
  <c r="DY38" i="7"/>
  <c r="EA37" i="7"/>
  <c r="DZ37" i="7"/>
  <c r="DY37" i="7"/>
  <c r="EA34" i="7"/>
  <c r="DZ34" i="7"/>
  <c r="DY34" i="7"/>
  <c r="EA33" i="7"/>
  <c r="DZ33" i="7"/>
  <c r="DY33" i="7"/>
  <c r="EA32" i="7"/>
  <c r="DZ32" i="7"/>
  <c r="DY32" i="7"/>
  <c r="EA31" i="7"/>
  <c r="DZ31" i="7"/>
  <c r="DY31" i="7"/>
  <c r="EA30" i="7"/>
  <c r="DZ30" i="7"/>
  <c r="DY30" i="7"/>
  <c r="EA29" i="7"/>
  <c r="DZ29" i="7"/>
  <c r="DY29" i="7"/>
  <c r="EA28" i="7"/>
  <c r="DZ28" i="7"/>
  <c r="DY28" i="7"/>
  <c r="EA27" i="7"/>
  <c r="DZ27" i="7"/>
  <c r="DY27" i="7"/>
  <c r="EA26" i="7"/>
  <c r="DZ26" i="7"/>
  <c r="DY26" i="7"/>
  <c r="EA25" i="7"/>
  <c r="DZ25" i="7"/>
  <c r="DY25" i="7"/>
  <c r="EA22" i="7"/>
  <c r="DZ22" i="7"/>
  <c r="DY22" i="7"/>
  <c r="EA21" i="7"/>
  <c r="DZ21" i="7"/>
  <c r="DY21" i="7"/>
  <c r="EA20" i="7"/>
  <c r="DZ20" i="7"/>
  <c r="DY20" i="7"/>
  <c r="EA19" i="7"/>
  <c r="DZ19" i="7"/>
  <c r="DY19" i="7"/>
  <c r="EA18" i="7"/>
  <c r="DZ18" i="7"/>
  <c r="DY18" i="7"/>
  <c r="EA17" i="7"/>
  <c r="DZ17" i="7"/>
  <c r="DY17" i="7"/>
  <c r="EA16" i="7"/>
  <c r="DZ16" i="7"/>
  <c r="DY16" i="7"/>
  <c r="EA15" i="7"/>
  <c r="DZ15" i="7"/>
  <c r="DY15" i="7"/>
  <c r="EA14" i="7"/>
  <c r="DZ14" i="7"/>
  <c r="DY14" i="7"/>
  <c r="EA12" i="7"/>
  <c r="DZ12" i="7"/>
  <c r="DY12" i="7"/>
  <c r="EA11" i="7"/>
  <c r="DZ11" i="7"/>
  <c r="DY11" i="7"/>
  <c r="EA10" i="7"/>
  <c r="DZ10" i="7"/>
  <c r="DY10" i="7"/>
  <c r="EA9" i="7"/>
  <c r="DZ9" i="7"/>
  <c r="DY9" i="7"/>
  <c r="EA8" i="7"/>
  <c r="DZ8" i="7"/>
  <c r="DY8" i="7"/>
  <c r="EA7" i="7"/>
  <c r="DZ7" i="7"/>
  <c r="DY7" i="7"/>
  <c r="EA6" i="7"/>
  <c r="DZ6" i="7"/>
  <c r="DY6" i="7"/>
  <c r="EA5" i="7"/>
  <c r="DZ5" i="7"/>
  <c r="DY5" i="7"/>
  <c r="EA4" i="7"/>
  <c r="DZ4" i="7"/>
  <c r="DY4" i="7"/>
  <c r="EA3" i="7"/>
  <c r="DZ3" i="7"/>
  <c r="CV3" i="6" s="1"/>
  <c r="DY3" i="7"/>
  <c r="CV2" i="6" s="1"/>
  <c r="EA2" i="7"/>
  <c r="CV4" i="6" s="1"/>
  <c r="DZ2" i="7"/>
  <c r="DY2" i="7"/>
  <c r="DX115" i="7"/>
  <c r="DW115" i="7"/>
  <c r="DV115" i="7"/>
  <c r="DX114" i="7"/>
  <c r="DW114" i="7"/>
  <c r="DV114" i="7"/>
  <c r="DX113" i="7"/>
  <c r="DW113" i="7"/>
  <c r="DV113" i="7"/>
  <c r="DX112" i="7"/>
  <c r="DW112" i="7"/>
  <c r="DV112" i="7"/>
  <c r="DX111" i="7"/>
  <c r="DW111" i="7"/>
  <c r="DV111" i="7"/>
  <c r="DX110" i="7"/>
  <c r="DW110" i="7"/>
  <c r="DV110" i="7"/>
  <c r="DX109" i="7"/>
  <c r="DW109" i="7"/>
  <c r="DV109" i="7"/>
  <c r="DX108" i="7"/>
  <c r="DW108" i="7"/>
  <c r="DV108" i="7"/>
  <c r="DX107" i="7"/>
  <c r="DW107" i="7"/>
  <c r="DV107" i="7"/>
  <c r="DX103" i="7"/>
  <c r="DW103" i="7"/>
  <c r="DV103" i="7"/>
  <c r="DX102" i="7"/>
  <c r="DW102" i="7"/>
  <c r="DV102" i="7"/>
  <c r="DX101" i="7"/>
  <c r="DW101" i="7"/>
  <c r="DV101" i="7"/>
  <c r="DX100" i="7"/>
  <c r="DW100" i="7"/>
  <c r="DV100" i="7"/>
  <c r="DX99" i="7"/>
  <c r="DW99" i="7"/>
  <c r="DV99" i="7"/>
  <c r="DX98" i="7"/>
  <c r="DW98" i="7"/>
  <c r="DV98" i="7"/>
  <c r="DX97" i="7"/>
  <c r="DW97" i="7"/>
  <c r="DV97" i="7"/>
  <c r="DX96" i="7"/>
  <c r="DW96" i="7"/>
  <c r="DV96" i="7"/>
  <c r="DX95" i="7"/>
  <c r="DW95" i="7"/>
  <c r="DV95" i="7"/>
  <c r="DX91" i="7"/>
  <c r="DW91" i="7"/>
  <c r="DV91" i="7"/>
  <c r="DX90" i="7"/>
  <c r="DW90" i="7"/>
  <c r="DV90" i="7"/>
  <c r="DX89" i="7"/>
  <c r="DW89" i="7"/>
  <c r="DV89" i="7"/>
  <c r="DX88" i="7"/>
  <c r="DW88" i="7"/>
  <c r="DV88" i="7"/>
  <c r="DX87" i="7"/>
  <c r="DW87" i="7"/>
  <c r="DV87" i="7"/>
  <c r="DX86" i="7"/>
  <c r="DW86" i="7"/>
  <c r="DV86" i="7"/>
  <c r="DX85" i="7"/>
  <c r="DW85" i="7"/>
  <c r="DV85" i="7"/>
  <c r="DX84" i="7"/>
  <c r="DW84" i="7"/>
  <c r="DV84" i="7"/>
  <c r="DX83" i="7"/>
  <c r="DW83" i="7"/>
  <c r="DV83" i="7"/>
  <c r="DX82" i="7"/>
  <c r="DW82" i="7"/>
  <c r="DV82" i="7"/>
  <c r="DX79" i="7"/>
  <c r="DW79" i="7"/>
  <c r="DV79" i="7"/>
  <c r="DX78" i="7"/>
  <c r="DW78" i="7"/>
  <c r="DV78" i="7"/>
  <c r="DX77" i="7"/>
  <c r="DW77" i="7"/>
  <c r="DV77" i="7"/>
  <c r="DX76" i="7"/>
  <c r="DW76" i="7"/>
  <c r="DV76" i="7"/>
  <c r="DX75" i="7"/>
  <c r="DW75" i="7"/>
  <c r="DV75" i="7"/>
  <c r="DX74" i="7"/>
  <c r="DW74" i="7"/>
  <c r="DV74" i="7"/>
  <c r="DX73" i="7"/>
  <c r="DW73" i="7"/>
  <c r="DV73" i="7"/>
  <c r="DX72" i="7"/>
  <c r="DW72" i="7"/>
  <c r="DV72" i="7"/>
  <c r="DX69" i="7"/>
  <c r="DW69" i="7"/>
  <c r="DV69" i="7"/>
  <c r="DX68" i="7"/>
  <c r="DW68" i="7"/>
  <c r="DV68" i="7"/>
  <c r="DX67" i="7"/>
  <c r="DW67" i="7"/>
  <c r="DV67" i="7"/>
  <c r="DX66" i="7"/>
  <c r="DW66" i="7"/>
  <c r="DV66" i="7"/>
  <c r="DX65" i="7"/>
  <c r="DW65" i="7"/>
  <c r="DV65" i="7"/>
  <c r="DX64" i="7"/>
  <c r="DW64" i="7"/>
  <c r="DV64" i="7"/>
  <c r="DX63" i="7"/>
  <c r="DW63" i="7"/>
  <c r="DV63" i="7"/>
  <c r="DX62" i="7"/>
  <c r="DW62" i="7"/>
  <c r="DV62" i="7"/>
  <c r="DX61" i="7"/>
  <c r="DW61" i="7"/>
  <c r="DV61" i="7"/>
  <c r="DX60" i="7"/>
  <c r="DW60" i="7"/>
  <c r="DV60" i="7"/>
  <c r="DX56" i="7"/>
  <c r="DW56" i="7"/>
  <c r="DV56" i="7"/>
  <c r="DX55" i="7"/>
  <c r="DW55" i="7"/>
  <c r="DV55" i="7"/>
  <c r="DX54" i="7"/>
  <c r="DW54" i="7"/>
  <c r="DV54" i="7"/>
  <c r="DX53" i="7"/>
  <c r="DW53" i="7"/>
  <c r="DV53" i="7"/>
  <c r="DX52" i="7"/>
  <c r="DW52" i="7"/>
  <c r="DV52" i="7"/>
  <c r="DX51" i="7"/>
  <c r="DW51" i="7"/>
  <c r="DV51" i="7"/>
  <c r="DX50" i="7"/>
  <c r="DW50" i="7"/>
  <c r="DV50" i="7"/>
  <c r="DX49" i="7"/>
  <c r="DW49" i="7"/>
  <c r="DV49" i="7"/>
  <c r="DX48" i="7"/>
  <c r="DW48" i="7"/>
  <c r="DV48" i="7"/>
  <c r="DX47" i="7"/>
  <c r="DW47" i="7"/>
  <c r="DV47" i="7"/>
  <c r="DX44" i="7"/>
  <c r="DW44" i="7"/>
  <c r="DV44" i="7"/>
  <c r="DX43" i="7"/>
  <c r="DW43" i="7"/>
  <c r="DV43" i="7"/>
  <c r="DX42" i="7"/>
  <c r="DW42" i="7"/>
  <c r="DV42" i="7"/>
  <c r="DX41" i="7"/>
  <c r="DW41" i="7"/>
  <c r="DV41" i="7"/>
  <c r="DX40" i="7"/>
  <c r="DW40" i="7"/>
  <c r="DV40" i="7"/>
  <c r="DX39" i="7"/>
  <c r="DW39" i="7"/>
  <c r="DV39" i="7"/>
  <c r="DX38" i="7"/>
  <c r="DW38" i="7"/>
  <c r="DV38" i="7"/>
  <c r="DX37" i="7"/>
  <c r="DW37" i="7"/>
  <c r="DV37" i="7"/>
  <c r="DX34" i="7"/>
  <c r="DW34" i="7"/>
  <c r="DV34" i="7"/>
  <c r="DX33" i="7"/>
  <c r="DW33" i="7"/>
  <c r="DV33" i="7"/>
  <c r="DX32" i="7"/>
  <c r="DW32" i="7"/>
  <c r="DV32" i="7"/>
  <c r="DX31" i="7"/>
  <c r="DW31" i="7"/>
  <c r="DV31" i="7"/>
  <c r="DX30" i="7"/>
  <c r="DW30" i="7"/>
  <c r="DV30" i="7"/>
  <c r="DX29" i="7"/>
  <c r="DW29" i="7"/>
  <c r="DV29" i="7"/>
  <c r="DX28" i="7"/>
  <c r="DW28" i="7"/>
  <c r="DV28" i="7"/>
  <c r="DX27" i="7"/>
  <c r="DW27" i="7"/>
  <c r="DV27" i="7"/>
  <c r="DX26" i="7"/>
  <c r="DW26" i="7"/>
  <c r="DV26" i="7"/>
  <c r="DX25" i="7"/>
  <c r="DW25" i="7"/>
  <c r="DV25" i="7"/>
  <c r="DX23" i="7"/>
  <c r="DW23" i="7"/>
  <c r="DV23" i="7"/>
  <c r="DX22" i="7"/>
  <c r="DW22" i="7"/>
  <c r="DV22" i="7"/>
  <c r="DX21" i="7"/>
  <c r="DW21" i="7"/>
  <c r="DV21" i="7"/>
  <c r="DX20" i="7"/>
  <c r="DW20" i="7"/>
  <c r="DV20" i="7"/>
  <c r="DX19" i="7"/>
  <c r="DW19" i="7"/>
  <c r="DV19" i="7"/>
  <c r="DX18" i="7"/>
  <c r="DW18" i="7"/>
  <c r="DV18" i="7"/>
  <c r="DX17" i="7"/>
  <c r="DW17" i="7"/>
  <c r="DV17" i="7"/>
  <c r="DX16" i="7"/>
  <c r="DW16" i="7"/>
  <c r="DV16" i="7"/>
  <c r="DX15" i="7"/>
  <c r="DW15" i="7"/>
  <c r="DV15" i="7"/>
  <c r="DX14" i="7"/>
  <c r="DW14" i="7"/>
  <c r="DV14" i="7"/>
  <c r="DX12" i="7"/>
  <c r="DW12" i="7"/>
  <c r="DV12" i="7"/>
  <c r="DX11" i="7"/>
  <c r="DW11" i="7"/>
  <c r="DV11" i="7"/>
  <c r="DX10" i="7"/>
  <c r="DW10" i="7"/>
  <c r="DV10" i="7"/>
  <c r="DX9" i="7"/>
  <c r="DW9" i="7"/>
  <c r="DV9" i="7"/>
  <c r="DX8" i="7"/>
  <c r="DW8" i="7"/>
  <c r="DV8" i="7"/>
  <c r="DX7" i="7"/>
  <c r="DW7" i="7"/>
  <c r="DV7" i="7"/>
  <c r="DX6" i="7"/>
  <c r="DW6" i="7"/>
  <c r="DV6" i="7"/>
  <c r="DX5" i="7"/>
  <c r="DW5" i="7"/>
  <c r="DV5" i="7"/>
  <c r="DX4" i="7"/>
  <c r="DW4" i="7"/>
  <c r="DV4" i="7"/>
  <c r="DX3" i="7"/>
  <c r="DW3" i="7"/>
  <c r="CR3" i="6" s="1"/>
  <c r="DV3" i="7"/>
  <c r="DX2" i="7"/>
  <c r="CS4" i="6" s="1"/>
  <c r="DW2" i="7"/>
  <c r="CS3" i="6" s="1"/>
  <c r="DV2" i="7"/>
  <c r="CS2" i="6" s="1"/>
  <c r="DU115" i="7"/>
  <c r="DT115" i="7"/>
  <c r="DS115" i="7"/>
  <c r="DU114" i="7"/>
  <c r="DT114" i="7"/>
  <c r="DS114" i="7"/>
  <c r="DU113" i="7"/>
  <c r="DT113" i="7"/>
  <c r="DS113" i="7"/>
  <c r="DU112" i="7"/>
  <c r="DT112" i="7"/>
  <c r="DS112" i="7"/>
  <c r="DU111" i="7"/>
  <c r="DT111" i="7"/>
  <c r="DS111" i="7"/>
  <c r="DU110" i="7"/>
  <c r="DT110" i="7"/>
  <c r="DS110" i="7"/>
  <c r="DU109" i="7"/>
  <c r="DT109" i="7"/>
  <c r="DS109" i="7"/>
  <c r="DU108" i="7"/>
  <c r="DT108" i="7"/>
  <c r="DS108" i="7"/>
  <c r="DU107" i="7"/>
  <c r="DT107" i="7"/>
  <c r="DS107" i="7"/>
  <c r="DU104" i="7"/>
  <c r="DT104" i="7"/>
  <c r="DS104" i="7"/>
  <c r="DU103" i="7"/>
  <c r="DT103" i="7"/>
  <c r="DS103" i="7"/>
  <c r="DU102" i="7"/>
  <c r="DT102" i="7"/>
  <c r="DS102" i="7"/>
  <c r="DU101" i="7"/>
  <c r="DT101" i="7"/>
  <c r="DS101" i="7"/>
  <c r="DU100" i="7"/>
  <c r="DT100" i="7"/>
  <c r="DS100" i="7"/>
  <c r="DU99" i="7"/>
  <c r="DT99" i="7"/>
  <c r="DS99" i="7"/>
  <c r="DU98" i="7"/>
  <c r="DT98" i="7"/>
  <c r="DS98" i="7"/>
  <c r="DU97" i="7"/>
  <c r="DT97" i="7"/>
  <c r="DS97" i="7"/>
  <c r="DU96" i="7"/>
  <c r="DT96" i="7"/>
  <c r="DS96" i="7"/>
  <c r="DU95" i="7"/>
  <c r="DT95" i="7"/>
  <c r="DS95" i="7"/>
  <c r="DU91" i="7"/>
  <c r="DT91" i="7"/>
  <c r="DS91" i="7"/>
  <c r="DU90" i="7"/>
  <c r="DT90" i="7"/>
  <c r="DS90" i="7"/>
  <c r="DU89" i="7"/>
  <c r="DT89" i="7"/>
  <c r="DS89" i="7"/>
  <c r="DU88" i="7"/>
  <c r="DT88" i="7"/>
  <c r="DS88" i="7"/>
  <c r="DU87" i="7"/>
  <c r="DT87" i="7"/>
  <c r="DS87" i="7"/>
  <c r="DU86" i="7"/>
  <c r="DT86" i="7"/>
  <c r="DS86" i="7"/>
  <c r="DU85" i="7"/>
  <c r="DT85" i="7"/>
  <c r="DS85" i="7"/>
  <c r="DU84" i="7"/>
  <c r="DT84" i="7"/>
  <c r="DS84" i="7"/>
  <c r="DU83" i="7"/>
  <c r="DT83" i="7"/>
  <c r="DS83" i="7"/>
  <c r="DU82" i="7"/>
  <c r="DT82" i="7"/>
  <c r="DS82" i="7"/>
  <c r="DU79" i="7"/>
  <c r="DT79" i="7"/>
  <c r="DS79" i="7"/>
  <c r="DU78" i="7"/>
  <c r="DT78" i="7"/>
  <c r="DS78" i="7"/>
  <c r="DU77" i="7"/>
  <c r="DT77" i="7"/>
  <c r="DS77" i="7"/>
  <c r="DU76" i="7"/>
  <c r="DT76" i="7"/>
  <c r="DS76" i="7"/>
  <c r="DU75" i="7"/>
  <c r="DT75" i="7"/>
  <c r="DS75" i="7"/>
  <c r="DU74" i="7"/>
  <c r="DT74" i="7"/>
  <c r="DS74" i="7"/>
  <c r="DU73" i="7"/>
  <c r="DT73" i="7"/>
  <c r="DS73" i="7"/>
  <c r="DU72" i="7"/>
  <c r="DT72" i="7"/>
  <c r="DS72" i="7"/>
  <c r="DU70" i="7"/>
  <c r="DT70" i="7"/>
  <c r="DS70" i="7"/>
  <c r="DU69" i="7"/>
  <c r="DT69" i="7"/>
  <c r="DS69" i="7"/>
  <c r="DU68" i="7"/>
  <c r="DT68" i="7"/>
  <c r="DS68" i="7"/>
  <c r="DU67" i="7"/>
  <c r="DT67" i="7"/>
  <c r="DS67" i="7"/>
  <c r="DU66" i="7"/>
  <c r="DT66" i="7"/>
  <c r="DS66" i="7"/>
  <c r="DU65" i="7"/>
  <c r="DT65" i="7"/>
  <c r="DS65" i="7"/>
  <c r="DU64" i="7"/>
  <c r="DT64" i="7"/>
  <c r="DS64" i="7"/>
  <c r="DU63" i="7"/>
  <c r="DT63" i="7"/>
  <c r="DS63" i="7"/>
  <c r="DU62" i="7"/>
  <c r="DT62" i="7"/>
  <c r="DS62" i="7"/>
  <c r="DU61" i="7"/>
  <c r="DT61" i="7"/>
  <c r="DS61" i="7"/>
  <c r="DU60" i="7"/>
  <c r="DT60" i="7"/>
  <c r="DS60" i="7"/>
  <c r="DU57" i="7"/>
  <c r="DT57" i="7"/>
  <c r="DS57" i="7"/>
  <c r="DU56" i="7"/>
  <c r="DT56" i="7"/>
  <c r="DS56" i="7"/>
  <c r="DU55" i="7"/>
  <c r="DT55" i="7"/>
  <c r="DS55" i="7"/>
  <c r="DU54" i="7"/>
  <c r="DT54" i="7"/>
  <c r="DS54" i="7"/>
  <c r="DU53" i="7"/>
  <c r="DT53" i="7"/>
  <c r="DS53" i="7"/>
  <c r="DU52" i="7"/>
  <c r="DT52" i="7"/>
  <c r="DS52" i="7"/>
  <c r="DU51" i="7"/>
  <c r="DT51" i="7"/>
  <c r="DS51" i="7"/>
  <c r="DU50" i="7"/>
  <c r="DT50" i="7"/>
  <c r="DS50" i="7"/>
  <c r="DU49" i="7"/>
  <c r="DT49" i="7"/>
  <c r="DS49" i="7"/>
  <c r="DU48" i="7"/>
  <c r="DT48" i="7"/>
  <c r="DS48" i="7"/>
  <c r="DU47" i="7"/>
  <c r="DT47" i="7"/>
  <c r="DS47" i="7"/>
  <c r="DU45" i="7"/>
  <c r="DT45" i="7"/>
  <c r="DS45" i="7"/>
  <c r="DU44" i="7"/>
  <c r="DT44" i="7"/>
  <c r="DS44" i="7"/>
  <c r="DU43" i="7"/>
  <c r="DT43" i="7"/>
  <c r="DS43" i="7"/>
  <c r="DU42" i="7"/>
  <c r="DT42" i="7"/>
  <c r="DS42" i="7"/>
  <c r="DU41" i="7"/>
  <c r="DT41" i="7"/>
  <c r="DS41" i="7"/>
  <c r="DU40" i="7"/>
  <c r="DT40" i="7"/>
  <c r="DS40" i="7"/>
  <c r="DU39" i="7"/>
  <c r="DT39" i="7"/>
  <c r="DS39" i="7"/>
  <c r="DU38" i="7"/>
  <c r="DT38" i="7"/>
  <c r="DS38" i="7"/>
  <c r="DU37" i="7"/>
  <c r="DT37" i="7"/>
  <c r="DS37" i="7"/>
  <c r="DU34" i="7"/>
  <c r="DT34" i="7"/>
  <c r="DS34" i="7"/>
  <c r="DU33" i="7"/>
  <c r="DT33" i="7"/>
  <c r="DS33" i="7"/>
  <c r="DU32" i="7"/>
  <c r="DT32" i="7"/>
  <c r="DS32" i="7"/>
  <c r="DU31" i="7"/>
  <c r="DT31" i="7"/>
  <c r="DS31" i="7"/>
  <c r="DU30" i="7"/>
  <c r="DT30" i="7"/>
  <c r="DS30" i="7"/>
  <c r="DU29" i="7"/>
  <c r="DT29" i="7"/>
  <c r="DS29" i="7"/>
  <c r="DU28" i="7"/>
  <c r="DT28" i="7"/>
  <c r="DS28" i="7"/>
  <c r="DU27" i="7"/>
  <c r="DT27" i="7"/>
  <c r="DS27" i="7"/>
  <c r="DU26" i="7"/>
  <c r="DT26" i="7"/>
  <c r="DS26" i="7"/>
  <c r="DU25" i="7"/>
  <c r="DT25" i="7"/>
  <c r="DS25" i="7"/>
  <c r="DU23" i="7"/>
  <c r="DT23" i="7"/>
  <c r="DS23" i="7"/>
  <c r="DU22" i="7"/>
  <c r="DT22" i="7"/>
  <c r="DS22" i="7"/>
  <c r="DU21" i="7"/>
  <c r="DT21" i="7"/>
  <c r="DS21" i="7"/>
  <c r="DU20" i="7"/>
  <c r="DT20" i="7"/>
  <c r="DS20" i="7"/>
  <c r="DU19" i="7"/>
  <c r="DT19" i="7"/>
  <c r="DS19" i="7"/>
  <c r="DU18" i="7"/>
  <c r="DT18" i="7"/>
  <c r="DS18" i="7"/>
  <c r="DU17" i="7"/>
  <c r="DT17" i="7"/>
  <c r="CO3" i="6" s="1"/>
  <c r="DS17" i="7"/>
  <c r="DU16" i="7"/>
  <c r="DT16" i="7"/>
  <c r="DS16" i="7"/>
  <c r="DU15" i="7"/>
  <c r="DT15" i="7"/>
  <c r="DS15" i="7"/>
  <c r="DU14" i="7"/>
  <c r="DT14" i="7"/>
  <c r="DS14" i="7"/>
  <c r="DU11" i="7"/>
  <c r="DT11" i="7"/>
  <c r="DS11" i="7"/>
  <c r="DU10" i="7"/>
  <c r="DT10" i="7"/>
  <c r="DS10" i="7"/>
  <c r="DU9" i="7"/>
  <c r="DT9" i="7"/>
  <c r="DS9" i="7"/>
  <c r="DU8" i="7"/>
  <c r="DT8" i="7"/>
  <c r="DS8" i="7"/>
  <c r="DU7" i="7"/>
  <c r="DT7" i="7"/>
  <c r="DS7" i="7"/>
  <c r="DU6" i="7"/>
  <c r="DT6" i="7"/>
  <c r="DS6" i="7"/>
  <c r="DU5" i="7"/>
  <c r="DT5" i="7"/>
  <c r="DS5" i="7"/>
  <c r="DU4" i="7"/>
  <c r="DT4" i="7"/>
  <c r="CP3" i="6" s="1"/>
  <c r="DS4" i="7"/>
  <c r="DU3" i="7"/>
  <c r="CP4" i="6" s="1"/>
  <c r="DT3" i="7"/>
  <c r="DS3" i="7"/>
  <c r="DU2" i="7"/>
  <c r="DT2" i="7"/>
  <c r="DS2" i="7"/>
  <c r="CP2" i="6" s="1"/>
  <c r="DR116" i="7"/>
  <c r="DQ116" i="7"/>
  <c r="DP116" i="7"/>
  <c r="DR115" i="7"/>
  <c r="DQ115" i="7"/>
  <c r="DP115" i="7"/>
  <c r="DR114" i="7"/>
  <c r="DQ114" i="7"/>
  <c r="DP114" i="7"/>
  <c r="DR113" i="7"/>
  <c r="DQ113" i="7"/>
  <c r="DP113" i="7"/>
  <c r="DR112" i="7"/>
  <c r="DQ112" i="7"/>
  <c r="DP112" i="7"/>
  <c r="DR111" i="7"/>
  <c r="DQ111" i="7"/>
  <c r="DP111" i="7"/>
  <c r="DR110" i="7"/>
  <c r="DQ110" i="7"/>
  <c r="DP110" i="7"/>
  <c r="DR109" i="7"/>
  <c r="DQ109" i="7"/>
  <c r="DP109" i="7"/>
  <c r="DR108" i="7"/>
  <c r="DQ108" i="7"/>
  <c r="DP108" i="7"/>
  <c r="DR107" i="7"/>
  <c r="DQ107" i="7"/>
  <c r="DP107" i="7"/>
  <c r="DR104" i="7"/>
  <c r="DQ104" i="7"/>
  <c r="DP104" i="7"/>
  <c r="DR103" i="7"/>
  <c r="DQ103" i="7"/>
  <c r="DP103" i="7"/>
  <c r="DR102" i="7"/>
  <c r="DQ102" i="7"/>
  <c r="DP102" i="7"/>
  <c r="DR101" i="7"/>
  <c r="DQ101" i="7"/>
  <c r="DP101" i="7"/>
  <c r="DR100" i="7"/>
  <c r="DQ100" i="7"/>
  <c r="DP100" i="7"/>
  <c r="DR99" i="7"/>
  <c r="DQ99" i="7"/>
  <c r="DP99" i="7"/>
  <c r="DR98" i="7"/>
  <c r="DQ98" i="7"/>
  <c r="DP98" i="7"/>
  <c r="DR97" i="7"/>
  <c r="DQ97" i="7"/>
  <c r="DP97" i="7"/>
  <c r="DR96" i="7"/>
  <c r="DQ96" i="7"/>
  <c r="DP96" i="7"/>
  <c r="DR95" i="7"/>
  <c r="DQ95" i="7"/>
  <c r="DP95" i="7"/>
  <c r="DR92" i="7"/>
  <c r="DQ92" i="7"/>
  <c r="DP92" i="7"/>
  <c r="DR91" i="7"/>
  <c r="DQ91" i="7"/>
  <c r="DP91" i="7"/>
  <c r="DR90" i="7"/>
  <c r="DQ90" i="7"/>
  <c r="DP90" i="7"/>
  <c r="DR89" i="7"/>
  <c r="DQ89" i="7"/>
  <c r="DP89" i="7"/>
  <c r="DR88" i="7"/>
  <c r="DQ88" i="7"/>
  <c r="DP88" i="7"/>
  <c r="DR87" i="7"/>
  <c r="DQ87" i="7"/>
  <c r="DP87" i="7"/>
  <c r="DR86" i="7"/>
  <c r="DQ86" i="7"/>
  <c r="DP86" i="7"/>
  <c r="DR85" i="7"/>
  <c r="DQ85" i="7"/>
  <c r="DP85" i="7"/>
  <c r="DR84" i="7"/>
  <c r="DQ84" i="7"/>
  <c r="DP84" i="7"/>
  <c r="DR83" i="7"/>
  <c r="DQ83" i="7"/>
  <c r="DP83" i="7"/>
  <c r="DR82" i="7"/>
  <c r="DQ82" i="7"/>
  <c r="DP82" i="7"/>
  <c r="DR80" i="7"/>
  <c r="DQ80" i="7"/>
  <c r="DP80" i="7"/>
  <c r="DR79" i="7"/>
  <c r="DQ79" i="7"/>
  <c r="DP79" i="7"/>
  <c r="DR78" i="7"/>
  <c r="DQ78" i="7"/>
  <c r="DP78" i="7"/>
  <c r="DR77" i="7"/>
  <c r="DQ77" i="7"/>
  <c r="DP77" i="7"/>
  <c r="DR76" i="7"/>
  <c r="DQ76" i="7"/>
  <c r="DP76" i="7"/>
  <c r="DR75" i="7"/>
  <c r="DQ75" i="7"/>
  <c r="DP75" i="7"/>
  <c r="DR74" i="7"/>
  <c r="DQ74" i="7"/>
  <c r="DP74" i="7"/>
  <c r="DR73" i="7"/>
  <c r="DQ73" i="7"/>
  <c r="DP73" i="7"/>
  <c r="DR72" i="7"/>
  <c r="DQ72" i="7"/>
  <c r="DP72" i="7"/>
  <c r="DR69" i="7"/>
  <c r="DQ69" i="7"/>
  <c r="DP69" i="7"/>
  <c r="DR68" i="7"/>
  <c r="DQ68" i="7"/>
  <c r="DP68" i="7"/>
  <c r="DR67" i="7"/>
  <c r="DQ67" i="7"/>
  <c r="DP67" i="7"/>
  <c r="DR66" i="7"/>
  <c r="DQ66" i="7"/>
  <c r="DP66" i="7"/>
  <c r="DR65" i="7"/>
  <c r="DQ65" i="7"/>
  <c r="DP65" i="7"/>
  <c r="DR64" i="7"/>
  <c r="DQ64" i="7"/>
  <c r="DP64" i="7"/>
  <c r="DR63" i="7"/>
  <c r="DQ63" i="7"/>
  <c r="DP63" i="7"/>
  <c r="DR62" i="7"/>
  <c r="DQ62" i="7"/>
  <c r="DP62" i="7"/>
  <c r="DR61" i="7"/>
  <c r="DQ61" i="7"/>
  <c r="DP61" i="7"/>
  <c r="DR60" i="7"/>
  <c r="DQ60" i="7"/>
  <c r="DP60" i="7"/>
  <c r="DR57" i="7"/>
  <c r="DQ57" i="7"/>
  <c r="DP57" i="7"/>
  <c r="DR56" i="7"/>
  <c r="DQ56" i="7"/>
  <c r="DP56" i="7"/>
  <c r="DR55" i="7"/>
  <c r="DQ55" i="7"/>
  <c r="DP55" i="7"/>
  <c r="DR54" i="7"/>
  <c r="DQ54" i="7"/>
  <c r="DP54" i="7"/>
  <c r="DR53" i="7"/>
  <c r="DQ53" i="7"/>
  <c r="DP53" i="7"/>
  <c r="DR52" i="7"/>
  <c r="DQ52" i="7"/>
  <c r="DP52" i="7"/>
  <c r="DR51" i="7"/>
  <c r="DQ51" i="7"/>
  <c r="DP51" i="7"/>
  <c r="DR50" i="7"/>
  <c r="DQ50" i="7"/>
  <c r="DP50" i="7"/>
  <c r="DR49" i="7"/>
  <c r="DQ49" i="7"/>
  <c r="DP49" i="7"/>
  <c r="DR48" i="7"/>
  <c r="DQ48" i="7"/>
  <c r="DP48" i="7"/>
  <c r="DR47" i="7"/>
  <c r="DQ47" i="7"/>
  <c r="DP47" i="7"/>
  <c r="DR44" i="7"/>
  <c r="DQ44" i="7"/>
  <c r="DP44" i="7"/>
  <c r="DR43" i="7"/>
  <c r="DQ43" i="7"/>
  <c r="DP43" i="7"/>
  <c r="DR42" i="7"/>
  <c r="DQ42" i="7"/>
  <c r="DP42" i="7"/>
  <c r="DR41" i="7"/>
  <c r="DQ41" i="7"/>
  <c r="DP41" i="7"/>
  <c r="DR40" i="7"/>
  <c r="DQ40" i="7"/>
  <c r="DP40" i="7"/>
  <c r="DR39" i="7"/>
  <c r="DQ39" i="7"/>
  <c r="DP39" i="7"/>
  <c r="DR38" i="7"/>
  <c r="DQ38" i="7"/>
  <c r="DP38" i="7"/>
  <c r="DR37" i="7"/>
  <c r="DQ37" i="7"/>
  <c r="DP37" i="7"/>
  <c r="DR34" i="7"/>
  <c r="DQ34" i="7"/>
  <c r="DP34" i="7"/>
  <c r="DR33" i="7"/>
  <c r="DQ33" i="7"/>
  <c r="DP33" i="7"/>
  <c r="DR32" i="7"/>
  <c r="DQ32" i="7"/>
  <c r="DP32" i="7"/>
  <c r="DR31" i="7"/>
  <c r="DQ31" i="7"/>
  <c r="DP31" i="7"/>
  <c r="DR30" i="7"/>
  <c r="DQ30" i="7"/>
  <c r="DP30" i="7"/>
  <c r="DR29" i="7"/>
  <c r="DQ29" i="7"/>
  <c r="DP29" i="7"/>
  <c r="DR28" i="7"/>
  <c r="DQ28" i="7"/>
  <c r="DP28" i="7"/>
  <c r="DR27" i="7"/>
  <c r="DQ27" i="7"/>
  <c r="DP27" i="7"/>
  <c r="DR26" i="7"/>
  <c r="DQ26" i="7"/>
  <c r="DP26" i="7"/>
  <c r="DR25" i="7"/>
  <c r="DQ25" i="7"/>
  <c r="DP25" i="7"/>
  <c r="DR22" i="7"/>
  <c r="DQ22" i="7"/>
  <c r="DP22" i="7"/>
  <c r="DR21" i="7"/>
  <c r="DQ21" i="7"/>
  <c r="DP21" i="7"/>
  <c r="DR20" i="7"/>
  <c r="DQ20" i="7"/>
  <c r="DP20" i="7"/>
  <c r="DR19" i="7"/>
  <c r="DQ19" i="7"/>
  <c r="DP19" i="7"/>
  <c r="DR18" i="7"/>
  <c r="DQ18" i="7"/>
  <c r="DP18" i="7"/>
  <c r="DR17" i="7"/>
  <c r="DQ17" i="7"/>
  <c r="DP17" i="7"/>
  <c r="DR16" i="7"/>
  <c r="DQ16" i="7"/>
  <c r="DP16" i="7"/>
  <c r="DR15" i="7"/>
  <c r="DQ15" i="7"/>
  <c r="DP15" i="7"/>
  <c r="DR14" i="7"/>
  <c r="DQ14" i="7"/>
  <c r="DP14" i="7"/>
  <c r="DR11" i="7"/>
  <c r="DQ11" i="7"/>
  <c r="DP11" i="7"/>
  <c r="DR10" i="7"/>
  <c r="DQ10" i="7"/>
  <c r="DP10" i="7"/>
  <c r="DR9" i="7"/>
  <c r="DQ9" i="7"/>
  <c r="DP9" i="7"/>
  <c r="DR8" i="7"/>
  <c r="DQ8" i="7"/>
  <c r="DP8" i="7"/>
  <c r="DR7" i="7"/>
  <c r="DQ7" i="7"/>
  <c r="DP7" i="7"/>
  <c r="DR6" i="7"/>
  <c r="DQ6" i="7"/>
  <c r="CM3" i="6" s="1"/>
  <c r="DP6" i="7"/>
  <c r="DR5" i="7"/>
  <c r="DQ5" i="7"/>
  <c r="DP5" i="7"/>
  <c r="DR4" i="7"/>
  <c r="DQ4" i="7"/>
  <c r="DP4" i="7"/>
  <c r="DR3" i="7"/>
  <c r="DQ3" i="7"/>
  <c r="DP3" i="7"/>
  <c r="DR2" i="7"/>
  <c r="CM4" i="6" s="1"/>
  <c r="DQ2" i="7"/>
  <c r="DP2" i="7"/>
  <c r="CM2" i="6" s="1"/>
  <c r="DN115" i="7"/>
  <c r="DM115" i="7"/>
  <c r="DL115" i="7"/>
  <c r="DN114" i="7"/>
  <c r="DM114" i="7"/>
  <c r="DL114" i="7"/>
  <c r="DN113" i="7"/>
  <c r="DM113" i="7"/>
  <c r="DL113" i="7"/>
  <c r="DN112" i="7"/>
  <c r="DM112" i="7"/>
  <c r="DL112" i="7"/>
  <c r="DN111" i="7"/>
  <c r="DM111" i="7"/>
  <c r="DL111" i="7"/>
  <c r="DN110" i="7"/>
  <c r="DM110" i="7"/>
  <c r="DL110" i="7"/>
  <c r="DN109" i="7"/>
  <c r="DM109" i="7"/>
  <c r="DL109" i="7"/>
  <c r="DN108" i="7"/>
  <c r="DM108" i="7"/>
  <c r="DL108" i="7"/>
  <c r="DN107" i="7"/>
  <c r="DM107" i="7"/>
  <c r="DL107" i="7"/>
  <c r="DN103" i="7"/>
  <c r="DM103" i="7"/>
  <c r="DL103" i="7"/>
  <c r="DN102" i="7"/>
  <c r="DM102" i="7"/>
  <c r="DL102" i="7"/>
  <c r="DN101" i="7"/>
  <c r="DM101" i="7"/>
  <c r="DL101" i="7"/>
  <c r="DN100" i="7"/>
  <c r="DM100" i="7"/>
  <c r="DL100" i="7"/>
  <c r="DN99" i="7"/>
  <c r="DM99" i="7"/>
  <c r="DL99" i="7"/>
  <c r="DN98" i="7"/>
  <c r="DM98" i="7"/>
  <c r="DL98" i="7"/>
  <c r="DN97" i="7"/>
  <c r="DM97" i="7"/>
  <c r="DL97" i="7"/>
  <c r="DN96" i="7"/>
  <c r="DM96" i="7"/>
  <c r="DL96" i="7"/>
  <c r="DN95" i="7"/>
  <c r="DM95" i="7"/>
  <c r="DL95" i="7"/>
  <c r="DN92" i="7"/>
  <c r="DM92" i="7"/>
  <c r="DL92" i="7"/>
  <c r="DN91" i="7"/>
  <c r="DM91" i="7"/>
  <c r="DL91" i="7"/>
  <c r="DN90" i="7"/>
  <c r="DM90" i="7"/>
  <c r="DL90" i="7"/>
  <c r="DN89" i="7"/>
  <c r="DM89" i="7"/>
  <c r="DL89" i="7"/>
  <c r="DN88" i="7"/>
  <c r="DM88" i="7"/>
  <c r="DL88" i="7"/>
  <c r="DN87" i="7"/>
  <c r="DM87" i="7"/>
  <c r="DL87" i="7"/>
  <c r="DN86" i="7"/>
  <c r="DM86" i="7"/>
  <c r="DL86" i="7"/>
  <c r="DN85" i="7"/>
  <c r="DM85" i="7"/>
  <c r="DL85" i="7"/>
  <c r="DN84" i="7"/>
  <c r="DM84" i="7"/>
  <c r="DL84" i="7"/>
  <c r="DN83" i="7"/>
  <c r="DM83" i="7"/>
  <c r="DL83" i="7"/>
  <c r="DN82" i="7"/>
  <c r="DM82" i="7"/>
  <c r="DL82" i="7"/>
  <c r="DN79" i="7"/>
  <c r="DM79" i="7"/>
  <c r="DL79" i="7"/>
  <c r="DN78" i="7"/>
  <c r="DM78" i="7"/>
  <c r="DL78" i="7"/>
  <c r="DN77" i="7"/>
  <c r="DM77" i="7"/>
  <c r="DL77" i="7"/>
  <c r="DN76" i="7"/>
  <c r="DM76" i="7"/>
  <c r="DL76" i="7"/>
  <c r="DN75" i="7"/>
  <c r="DM75" i="7"/>
  <c r="DL75" i="7"/>
  <c r="DN74" i="7"/>
  <c r="DM74" i="7"/>
  <c r="DL74" i="7"/>
  <c r="DN73" i="7"/>
  <c r="DM73" i="7"/>
  <c r="DL73" i="7"/>
  <c r="DN72" i="7"/>
  <c r="DM72" i="7"/>
  <c r="DL72" i="7"/>
  <c r="DN69" i="7"/>
  <c r="DM69" i="7"/>
  <c r="DL69" i="7"/>
  <c r="DN68" i="7"/>
  <c r="DM68" i="7"/>
  <c r="DL68" i="7"/>
  <c r="DN67" i="7"/>
  <c r="DM67" i="7"/>
  <c r="DL67" i="7"/>
  <c r="DN66" i="7"/>
  <c r="DM66" i="7"/>
  <c r="DL66" i="7"/>
  <c r="DN65" i="7"/>
  <c r="DM65" i="7"/>
  <c r="DL65" i="7"/>
  <c r="DN64" i="7"/>
  <c r="DM64" i="7"/>
  <c r="DL64" i="7"/>
  <c r="DN63" i="7"/>
  <c r="DM63" i="7"/>
  <c r="DL63" i="7"/>
  <c r="DN62" i="7"/>
  <c r="DM62" i="7"/>
  <c r="DL62" i="7"/>
  <c r="DN61" i="7"/>
  <c r="DM61" i="7"/>
  <c r="DL61" i="7"/>
  <c r="DN60" i="7"/>
  <c r="DM60" i="7"/>
  <c r="DL60" i="7"/>
  <c r="DN57" i="7"/>
  <c r="DM57" i="7"/>
  <c r="DL57" i="7"/>
  <c r="DN56" i="7"/>
  <c r="DM56" i="7"/>
  <c r="DL56" i="7"/>
  <c r="DN55" i="7"/>
  <c r="DM55" i="7"/>
  <c r="DL55" i="7"/>
  <c r="DN54" i="7"/>
  <c r="DM54" i="7"/>
  <c r="DL54" i="7"/>
  <c r="DN53" i="7"/>
  <c r="DM53" i="7"/>
  <c r="DL53" i="7"/>
  <c r="DN52" i="7"/>
  <c r="DM52" i="7"/>
  <c r="DL52" i="7"/>
  <c r="DN51" i="7"/>
  <c r="DM51" i="7"/>
  <c r="DL51" i="7"/>
  <c r="DN50" i="7"/>
  <c r="DM50" i="7"/>
  <c r="DL50" i="7"/>
  <c r="DN49" i="7"/>
  <c r="DM49" i="7"/>
  <c r="DL49" i="7"/>
  <c r="DN48" i="7"/>
  <c r="DM48" i="7"/>
  <c r="DL48" i="7"/>
  <c r="DN47" i="7"/>
  <c r="DM47" i="7"/>
  <c r="DL47" i="7"/>
  <c r="DN44" i="7"/>
  <c r="DM44" i="7"/>
  <c r="DL44" i="7"/>
  <c r="DN43" i="7"/>
  <c r="DM43" i="7"/>
  <c r="DL43" i="7"/>
  <c r="DN42" i="7"/>
  <c r="DM42" i="7"/>
  <c r="DL42" i="7"/>
  <c r="DN41" i="7"/>
  <c r="DM41" i="7"/>
  <c r="DL41" i="7"/>
  <c r="DN40" i="7"/>
  <c r="DM40" i="7"/>
  <c r="DL40" i="7"/>
  <c r="DN39" i="7"/>
  <c r="DM39" i="7"/>
  <c r="DL39" i="7"/>
  <c r="DN38" i="7"/>
  <c r="DM38" i="7"/>
  <c r="DL38" i="7"/>
  <c r="DN37" i="7"/>
  <c r="DM37" i="7"/>
  <c r="DL37" i="7"/>
  <c r="DN33" i="7"/>
  <c r="DM33" i="7"/>
  <c r="DL33" i="7"/>
  <c r="DN32" i="7"/>
  <c r="DM32" i="7"/>
  <c r="DL32" i="7"/>
  <c r="DN31" i="7"/>
  <c r="DM31" i="7"/>
  <c r="DL31" i="7"/>
  <c r="DN30" i="7"/>
  <c r="DM30" i="7"/>
  <c r="DL30" i="7"/>
  <c r="DN29" i="7"/>
  <c r="DM29" i="7"/>
  <c r="DL29" i="7"/>
  <c r="DN28" i="7"/>
  <c r="DM28" i="7"/>
  <c r="DL28" i="7"/>
  <c r="DN27" i="7"/>
  <c r="DM27" i="7"/>
  <c r="DL27" i="7"/>
  <c r="DN26" i="7"/>
  <c r="DM26" i="7"/>
  <c r="DL26" i="7"/>
  <c r="DN25" i="7"/>
  <c r="DM25" i="7"/>
  <c r="DL25" i="7"/>
  <c r="DN22" i="7"/>
  <c r="DM22" i="7"/>
  <c r="DL22" i="7"/>
  <c r="DN21" i="7"/>
  <c r="DM21" i="7"/>
  <c r="DL21" i="7"/>
  <c r="DN20" i="7"/>
  <c r="DM20" i="7"/>
  <c r="DL20" i="7"/>
  <c r="DN19" i="7"/>
  <c r="DM19" i="7"/>
  <c r="DL19" i="7"/>
  <c r="DN18" i="7"/>
  <c r="DM18" i="7"/>
  <c r="DL18" i="7"/>
  <c r="DN17" i="7"/>
  <c r="DM17" i="7"/>
  <c r="DL17" i="7"/>
  <c r="DN16" i="7"/>
  <c r="DM16" i="7"/>
  <c r="DL16" i="7"/>
  <c r="DN15" i="7"/>
  <c r="DM15" i="7"/>
  <c r="DL15" i="7"/>
  <c r="DN14" i="7"/>
  <c r="DM14" i="7"/>
  <c r="DL14" i="7"/>
  <c r="DN11" i="7"/>
  <c r="DM11" i="7"/>
  <c r="DL11" i="7"/>
  <c r="DN10" i="7"/>
  <c r="DM10" i="7"/>
  <c r="DL10" i="7"/>
  <c r="DN9" i="7"/>
  <c r="DM9" i="7"/>
  <c r="DL9" i="7"/>
  <c r="DN8" i="7"/>
  <c r="DM8" i="7"/>
  <c r="DL8" i="7"/>
  <c r="DN7" i="7"/>
  <c r="DM7" i="7"/>
  <c r="DL7" i="7"/>
  <c r="DN6" i="7"/>
  <c r="DM6" i="7"/>
  <c r="DL6" i="7"/>
  <c r="DN5" i="7"/>
  <c r="DM5" i="7"/>
  <c r="DL5" i="7"/>
  <c r="DN4" i="7"/>
  <c r="CI4" i="6" s="1"/>
  <c r="DM4" i="7"/>
  <c r="DL4" i="7"/>
  <c r="CI2" i="6" s="1"/>
  <c r="DN3" i="7"/>
  <c r="DM3" i="7"/>
  <c r="DL3" i="7"/>
  <c r="DN2" i="7"/>
  <c r="DM2" i="7"/>
  <c r="CI3" i="6" s="1"/>
  <c r="DL2" i="7"/>
  <c r="DK115" i="7"/>
  <c r="DJ115" i="7"/>
  <c r="DI115" i="7"/>
  <c r="DK114" i="7"/>
  <c r="DJ114" i="7"/>
  <c r="DI114" i="7"/>
  <c r="DK113" i="7"/>
  <c r="DJ113" i="7"/>
  <c r="DI113" i="7"/>
  <c r="DK112" i="7"/>
  <c r="DJ112" i="7"/>
  <c r="DI112" i="7"/>
  <c r="DK111" i="7"/>
  <c r="DJ111" i="7"/>
  <c r="DI111" i="7"/>
  <c r="DK110" i="7"/>
  <c r="DJ110" i="7"/>
  <c r="DI110" i="7"/>
  <c r="DK109" i="7"/>
  <c r="DJ109" i="7"/>
  <c r="DI109" i="7"/>
  <c r="DK108" i="7"/>
  <c r="DJ108" i="7"/>
  <c r="DI108" i="7"/>
  <c r="DK107" i="7"/>
  <c r="DJ107" i="7"/>
  <c r="DI107" i="7"/>
  <c r="DK103" i="7"/>
  <c r="DJ103" i="7"/>
  <c r="DI103" i="7"/>
  <c r="DK102" i="7"/>
  <c r="DJ102" i="7"/>
  <c r="DI102" i="7"/>
  <c r="DK101" i="7"/>
  <c r="DJ101" i="7"/>
  <c r="DI101" i="7"/>
  <c r="DK100" i="7"/>
  <c r="DJ100" i="7"/>
  <c r="DI100" i="7"/>
  <c r="DK99" i="7"/>
  <c r="DJ99" i="7"/>
  <c r="DI99" i="7"/>
  <c r="DK98" i="7"/>
  <c r="DJ98" i="7"/>
  <c r="DI98" i="7"/>
  <c r="DK97" i="7"/>
  <c r="DJ97" i="7"/>
  <c r="DI97" i="7"/>
  <c r="DK96" i="7"/>
  <c r="DJ96" i="7"/>
  <c r="DI96" i="7"/>
  <c r="DK95" i="7"/>
  <c r="DJ95" i="7"/>
  <c r="DI95" i="7"/>
  <c r="DK91" i="7"/>
  <c r="DJ91" i="7"/>
  <c r="DI91" i="7"/>
  <c r="DK90" i="7"/>
  <c r="DJ90" i="7"/>
  <c r="DI90" i="7"/>
  <c r="DK89" i="7"/>
  <c r="DJ89" i="7"/>
  <c r="DI89" i="7"/>
  <c r="DK88" i="7"/>
  <c r="DJ88" i="7"/>
  <c r="DI88" i="7"/>
  <c r="DK87" i="7"/>
  <c r="DJ87" i="7"/>
  <c r="DI87" i="7"/>
  <c r="DK86" i="7"/>
  <c r="DJ86" i="7"/>
  <c r="DI86" i="7"/>
  <c r="DK85" i="7"/>
  <c r="DJ85" i="7"/>
  <c r="DI85" i="7"/>
  <c r="DK84" i="7"/>
  <c r="DJ84" i="7"/>
  <c r="DI84" i="7"/>
  <c r="DK83" i="7"/>
  <c r="DJ83" i="7"/>
  <c r="DI83" i="7"/>
  <c r="DK82" i="7"/>
  <c r="DJ82" i="7"/>
  <c r="DI82" i="7"/>
  <c r="DK79" i="7"/>
  <c r="DJ79" i="7"/>
  <c r="DI79" i="7"/>
  <c r="DK78" i="7"/>
  <c r="DJ78" i="7"/>
  <c r="DI78" i="7"/>
  <c r="DK77" i="7"/>
  <c r="DJ77" i="7"/>
  <c r="DI77" i="7"/>
  <c r="DK76" i="7"/>
  <c r="DJ76" i="7"/>
  <c r="DI76" i="7"/>
  <c r="DK75" i="7"/>
  <c r="DJ75" i="7"/>
  <c r="DI75" i="7"/>
  <c r="DK74" i="7"/>
  <c r="DJ74" i="7"/>
  <c r="DI74" i="7"/>
  <c r="DK73" i="7"/>
  <c r="DJ73" i="7"/>
  <c r="DI73" i="7"/>
  <c r="DK72" i="7"/>
  <c r="DJ72" i="7"/>
  <c r="DI72" i="7"/>
  <c r="DK69" i="7"/>
  <c r="DJ69" i="7"/>
  <c r="DI69" i="7"/>
  <c r="DK68" i="7"/>
  <c r="DJ68" i="7"/>
  <c r="DI68" i="7"/>
  <c r="DK67" i="7"/>
  <c r="DJ67" i="7"/>
  <c r="DI67" i="7"/>
  <c r="DK66" i="7"/>
  <c r="DJ66" i="7"/>
  <c r="DI66" i="7"/>
  <c r="DK65" i="7"/>
  <c r="DJ65" i="7"/>
  <c r="DI65" i="7"/>
  <c r="DK64" i="7"/>
  <c r="DJ64" i="7"/>
  <c r="DI64" i="7"/>
  <c r="DK63" i="7"/>
  <c r="DJ63" i="7"/>
  <c r="DI63" i="7"/>
  <c r="DK62" i="7"/>
  <c r="DJ62" i="7"/>
  <c r="DI62" i="7"/>
  <c r="DK61" i="7"/>
  <c r="DJ61" i="7"/>
  <c r="DI61" i="7"/>
  <c r="DK60" i="7"/>
  <c r="DJ60" i="7"/>
  <c r="DI60" i="7"/>
  <c r="DK56" i="7"/>
  <c r="DJ56" i="7"/>
  <c r="DI56" i="7"/>
  <c r="DK55" i="7"/>
  <c r="DJ55" i="7"/>
  <c r="DI55" i="7"/>
  <c r="DK54" i="7"/>
  <c r="DJ54" i="7"/>
  <c r="DI54" i="7"/>
  <c r="DK53" i="7"/>
  <c r="DJ53" i="7"/>
  <c r="DI53" i="7"/>
  <c r="DK52" i="7"/>
  <c r="DJ52" i="7"/>
  <c r="DI52" i="7"/>
  <c r="DK51" i="7"/>
  <c r="DJ51" i="7"/>
  <c r="DI51" i="7"/>
  <c r="DK50" i="7"/>
  <c r="DJ50" i="7"/>
  <c r="DI50" i="7"/>
  <c r="DK49" i="7"/>
  <c r="DJ49" i="7"/>
  <c r="DI49" i="7"/>
  <c r="DK48" i="7"/>
  <c r="DJ48" i="7"/>
  <c r="DI48" i="7"/>
  <c r="DK47" i="7"/>
  <c r="DJ47" i="7"/>
  <c r="DI47" i="7"/>
  <c r="DK44" i="7"/>
  <c r="DJ44" i="7"/>
  <c r="DI44" i="7"/>
  <c r="DK43" i="7"/>
  <c r="DJ43" i="7"/>
  <c r="DI43" i="7"/>
  <c r="DK42" i="7"/>
  <c r="DJ42" i="7"/>
  <c r="DI42" i="7"/>
  <c r="DK41" i="7"/>
  <c r="DJ41" i="7"/>
  <c r="DI41" i="7"/>
  <c r="DK40" i="7"/>
  <c r="DJ40" i="7"/>
  <c r="DI40" i="7"/>
  <c r="DK39" i="7"/>
  <c r="DJ39" i="7"/>
  <c r="DI39" i="7"/>
  <c r="DK38" i="7"/>
  <c r="DJ38" i="7"/>
  <c r="DI38" i="7"/>
  <c r="DK37" i="7"/>
  <c r="DJ37" i="7"/>
  <c r="DI37" i="7"/>
  <c r="DK33" i="7"/>
  <c r="DJ33" i="7"/>
  <c r="DI33" i="7"/>
  <c r="DK32" i="7"/>
  <c r="DJ32" i="7"/>
  <c r="DI32" i="7"/>
  <c r="DK31" i="7"/>
  <c r="DJ31" i="7"/>
  <c r="DI31" i="7"/>
  <c r="DK30" i="7"/>
  <c r="DJ30" i="7"/>
  <c r="DI30" i="7"/>
  <c r="DK29" i="7"/>
  <c r="DJ29" i="7"/>
  <c r="DI29" i="7"/>
  <c r="DK28" i="7"/>
  <c r="DJ28" i="7"/>
  <c r="DI28" i="7"/>
  <c r="DK27" i="7"/>
  <c r="DJ27" i="7"/>
  <c r="DI27" i="7"/>
  <c r="DK26" i="7"/>
  <c r="DJ26" i="7"/>
  <c r="DI26" i="7"/>
  <c r="DK25" i="7"/>
  <c r="DJ25" i="7"/>
  <c r="DI25" i="7"/>
  <c r="DK22" i="7"/>
  <c r="DJ22" i="7"/>
  <c r="DI22" i="7"/>
  <c r="DK21" i="7"/>
  <c r="DJ21" i="7"/>
  <c r="DI21" i="7"/>
  <c r="DK20" i="7"/>
  <c r="DJ20" i="7"/>
  <c r="DI20" i="7"/>
  <c r="DK19" i="7"/>
  <c r="DJ19" i="7"/>
  <c r="DI19" i="7"/>
  <c r="DK18" i="7"/>
  <c r="DJ18" i="7"/>
  <c r="DI18" i="7"/>
  <c r="DK17" i="7"/>
  <c r="DJ17" i="7"/>
  <c r="DI17" i="7"/>
  <c r="DK16" i="7"/>
  <c r="DJ16" i="7"/>
  <c r="DI16" i="7"/>
  <c r="DK15" i="7"/>
  <c r="DJ15" i="7"/>
  <c r="DI15" i="7"/>
  <c r="DK14" i="7"/>
  <c r="DJ14" i="7"/>
  <c r="DI14" i="7"/>
  <c r="DK11" i="7"/>
  <c r="DJ11" i="7"/>
  <c r="DI11" i="7"/>
  <c r="DK10" i="7"/>
  <c r="DJ10" i="7"/>
  <c r="DI10" i="7"/>
  <c r="DK9" i="7"/>
  <c r="DJ9" i="7"/>
  <c r="DI9" i="7"/>
  <c r="DK8" i="7"/>
  <c r="DJ8" i="7"/>
  <c r="DI8" i="7"/>
  <c r="DK7" i="7"/>
  <c r="DJ7" i="7"/>
  <c r="DI7" i="7"/>
  <c r="DK6" i="7"/>
  <c r="CE4" i="6" s="1"/>
  <c r="DJ6" i="7"/>
  <c r="DI6" i="7"/>
  <c r="CE2" i="6" s="1"/>
  <c r="DK5" i="7"/>
  <c r="DJ5" i="7"/>
  <c r="DI5" i="7"/>
  <c r="DK4" i="7"/>
  <c r="DJ4" i="7"/>
  <c r="DI4" i="7"/>
  <c r="DK3" i="7"/>
  <c r="DJ3" i="7"/>
  <c r="DI3" i="7"/>
  <c r="DK2" i="7"/>
  <c r="CF4" i="6" s="1"/>
  <c r="DJ2" i="7"/>
  <c r="CF3" i="6" s="1"/>
  <c r="DI2" i="7"/>
  <c r="CF2" i="6" s="1"/>
  <c r="DH115" i="7"/>
  <c r="DG115" i="7"/>
  <c r="DF115" i="7"/>
  <c r="DH114" i="7"/>
  <c r="DG114" i="7"/>
  <c r="DF114" i="7"/>
  <c r="DH113" i="7"/>
  <c r="DG113" i="7"/>
  <c r="DF113" i="7"/>
  <c r="DH112" i="7"/>
  <c r="DG112" i="7"/>
  <c r="DF112" i="7"/>
  <c r="DH111" i="7"/>
  <c r="DG111" i="7"/>
  <c r="DF111" i="7"/>
  <c r="DH110" i="7"/>
  <c r="DG110" i="7"/>
  <c r="DF110" i="7"/>
  <c r="DH109" i="7"/>
  <c r="DG109" i="7"/>
  <c r="DF109" i="7"/>
  <c r="DH108" i="7"/>
  <c r="DG108" i="7"/>
  <c r="DF108" i="7"/>
  <c r="DH107" i="7"/>
  <c r="DG107" i="7"/>
  <c r="DF107" i="7"/>
  <c r="DH103" i="7"/>
  <c r="DG103" i="7"/>
  <c r="DF103" i="7"/>
  <c r="DH102" i="7"/>
  <c r="DG102" i="7"/>
  <c r="DF102" i="7"/>
  <c r="DH101" i="7"/>
  <c r="DG101" i="7"/>
  <c r="DF101" i="7"/>
  <c r="DH100" i="7"/>
  <c r="DG100" i="7"/>
  <c r="DF100" i="7"/>
  <c r="DH99" i="7"/>
  <c r="DG99" i="7"/>
  <c r="DF99" i="7"/>
  <c r="DH98" i="7"/>
  <c r="DG98" i="7"/>
  <c r="DF98" i="7"/>
  <c r="DH97" i="7"/>
  <c r="DG97" i="7"/>
  <c r="DF97" i="7"/>
  <c r="DH96" i="7"/>
  <c r="DG96" i="7"/>
  <c r="DF96" i="7"/>
  <c r="DH95" i="7"/>
  <c r="DG95" i="7"/>
  <c r="DF95" i="7"/>
  <c r="DH91" i="7"/>
  <c r="DG91" i="7"/>
  <c r="DF91" i="7"/>
  <c r="DH90" i="7"/>
  <c r="DG90" i="7"/>
  <c r="DF90" i="7"/>
  <c r="DH89" i="7"/>
  <c r="DG89" i="7"/>
  <c r="DF89" i="7"/>
  <c r="DH88" i="7"/>
  <c r="DG88" i="7"/>
  <c r="DF88" i="7"/>
  <c r="DH87" i="7"/>
  <c r="DG87" i="7"/>
  <c r="DF87" i="7"/>
  <c r="DH86" i="7"/>
  <c r="DG86" i="7"/>
  <c r="DF86" i="7"/>
  <c r="DH85" i="7"/>
  <c r="DG85" i="7"/>
  <c r="DF85" i="7"/>
  <c r="DH84" i="7"/>
  <c r="DG84" i="7"/>
  <c r="DF84" i="7"/>
  <c r="DH83" i="7"/>
  <c r="DG83" i="7"/>
  <c r="DF83" i="7"/>
  <c r="DH82" i="7"/>
  <c r="DG82" i="7"/>
  <c r="DF82" i="7"/>
  <c r="DH79" i="7"/>
  <c r="DG79" i="7"/>
  <c r="DF79" i="7"/>
  <c r="DH78" i="7"/>
  <c r="DG78" i="7"/>
  <c r="DF78" i="7"/>
  <c r="DH77" i="7"/>
  <c r="DG77" i="7"/>
  <c r="DF77" i="7"/>
  <c r="DH76" i="7"/>
  <c r="DG76" i="7"/>
  <c r="DF76" i="7"/>
  <c r="DH75" i="7"/>
  <c r="DG75" i="7"/>
  <c r="DF75" i="7"/>
  <c r="DH74" i="7"/>
  <c r="DG74" i="7"/>
  <c r="DF74" i="7"/>
  <c r="DH73" i="7"/>
  <c r="DG73" i="7"/>
  <c r="DF73" i="7"/>
  <c r="DH72" i="7"/>
  <c r="DG72" i="7"/>
  <c r="DF72" i="7"/>
  <c r="DH69" i="7"/>
  <c r="DG69" i="7"/>
  <c r="DF69" i="7"/>
  <c r="DH68" i="7"/>
  <c r="DG68" i="7"/>
  <c r="DF68" i="7"/>
  <c r="DH67" i="7"/>
  <c r="DG67" i="7"/>
  <c r="DF67" i="7"/>
  <c r="DH66" i="7"/>
  <c r="DG66" i="7"/>
  <c r="DF66" i="7"/>
  <c r="DH65" i="7"/>
  <c r="DG65" i="7"/>
  <c r="DF65" i="7"/>
  <c r="DH64" i="7"/>
  <c r="DG64" i="7"/>
  <c r="DF64" i="7"/>
  <c r="DH63" i="7"/>
  <c r="DG63" i="7"/>
  <c r="DF63" i="7"/>
  <c r="DH62" i="7"/>
  <c r="DG62" i="7"/>
  <c r="DF62" i="7"/>
  <c r="DH61" i="7"/>
  <c r="DG61" i="7"/>
  <c r="DF61" i="7"/>
  <c r="DH60" i="7"/>
  <c r="DG60" i="7"/>
  <c r="DF60" i="7"/>
  <c r="DH56" i="7"/>
  <c r="DG56" i="7"/>
  <c r="DF56" i="7"/>
  <c r="DH55" i="7"/>
  <c r="DG55" i="7"/>
  <c r="DF55" i="7"/>
  <c r="DH54" i="7"/>
  <c r="DG54" i="7"/>
  <c r="DF54" i="7"/>
  <c r="DH53" i="7"/>
  <c r="DG53" i="7"/>
  <c r="DF53" i="7"/>
  <c r="DH52" i="7"/>
  <c r="DG52" i="7"/>
  <c r="DF52" i="7"/>
  <c r="DH51" i="7"/>
  <c r="DG51" i="7"/>
  <c r="DF51" i="7"/>
  <c r="DH50" i="7"/>
  <c r="DG50" i="7"/>
  <c r="DF50" i="7"/>
  <c r="DH49" i="7"/>
  <c r="DG49" i="7"/>
  <c r="DF49" i="7"/>
  <c r="DH48" i="7"/>
  <c r="DG48" i="7"/>
  <c r="DF48" i="7"/>
  <c r="DH47" i="7"/>
  <c r="DG47" i="7"/>
  <c r="DF47" i="7"/>
  <c r="DH44" i="7"/>
  <c r="DG44" i="7"/>
  <c r="DF44" i="7"/>
  <c r="DH43" i="7"/>
  <c r="DG43" i="7"/>
  <c r="DF43" i="7"/>
  <c r="DH42" i="7"/>
  <c r="DG42" i="7"/>
  <c r="DF42" i="7"/>
  <c r="DH41" i="7"/>
  <c r="DG41" i="7"/>
  <c r="DF41" i="7"/>
  <c r="DH40" i="7"/>
  <c r="DG40" i="7"/>
  <c r="DF40" i="7"/>
  <c r="DH39" i="7"/>
  <c r="DG39" i="7"/>
  <c r="DF39" i="7"/>
  <c r="DH38" i="7"/>
  <c r="DG38" i="7"/>
  <c r="DF38" i="7"/>
  <c r="DH37" i="7"/>
  <c r="DG37" i="7"/>
  <c r="DF37" i="7"/>
  <c r="DH34" i="7"/>
  <c r="DG34" i="7"/>
  <c r="DF34" i="7"/>
  <c r="DH33" i="7"/>
  <c r="DG33" i="7"/>
  <c r="DF33" i="7"/>
  <c r="DH32" i="7"/>
  <c r="DG32" i="7"/>
  <c r="DF32" i="7"/>
  <c r="DH31" i="7"/>
  <c r="DG31" i="7"/>
  <c r="DF31" i="7"/>
  <c r="DH30" i="7"/>
  <c r="DG30" i="7"/>
  <c r="DF30" i="7"/>
  <c r="DH29" i="7"/>
  <c r="DG29" i="7"/>
  <c r="DF29" i="7"/>
  <c r="DH28" i="7"/>
  <c r="DG28" i="7"/>
  <c r="DF28" i="7"/>
  <c r="DH27" i="7"/>
  <c r="DG27" i="7"/>
  <c r="DF27" i="7"/>
  <c r="DH26" i="7"/>
  <c r="DG26" i="7"/>
  <c r="DF26" i="7"/>
  <c r="DH25" i="7"/>
  <c r="DG25" i="7"/>
  <c r="DF25" i="7"/>
  <c r="DH22" i="7"/>
  <c r="DG22" i="7"/>
  <c r="DF22" i="7"/>
  <c r="DH21" i="7"/>
  <c r="DG21" i="7"/>
  <c r="DF21" i="7"/>
  <c r="DH20" i="7"/>
  <c r="DG20" i="7"/>
  <c r="DF20" i="7"/>
  <c r="DH19" i="7"/>
  <c r="DG19" i="7"/>
  <c r="DF19" i="7"/>
  <c r="DH18" i="7"/>
  <c r="DG18" i="7"/>
  <c r="DF18" i="7"/>
  <c r="DH17" i="7"/>
  <c r="DG17" i="7"/>
  <c r="DF17" i="7"/>
  <c r="DH16" i="7"/>
  <c r="DG16" i="7"/>
  <c r="DF16" i="7"/>
  <c r="DH15" i="7"/>
  <c r="CB4" i="6" s="1"/>
  <c r="DG15" i="7"/>
  <c r="DF15" i="7"/>
  <c r="DH14" i="7"/>
  <c r="DG14" i="7"/>
  <c r="DF14" i="7"/>
  <c r="DH11" i="7"/>
  <c r="DG11" i="7"/>
  <c r="DF11" i="7"/>
  <c r="DH10" i="7"/>
  <c r="DG10" i="7"/>
  <c r="DF10" i="7"/>
  <c r="DH9" i="7"/>
  <c r="DG9" i="7"/>
  <c r="DF9" i="7"/>
  <c r="DH8" i="7"/>
  <c r="DG8" i="7"/>
  <c r="DF8" i="7"/>
  <c r="DH7" i="7"/>
  <c r="DG7" i="7"/>
  <c r="DF7" i="7"/>
  <c r="DH6" i="7"/>
  <c r="DG6" i="7"/>
  <c r="DF6" i="7"/>
  <c r="DH5" i="7"/>
  <c r="DG5" i="7"/>
  <c r="DF5" i="7"/>
  <c r="DH4" i="7"/>
  <c r="DG4" i="7"/>
  <c r="DF4" i="7"/>
  <c r="DH3" i="7"/>
  <c r="DG3" i="7"/>
  <c r="DF3" i="7"/>
  <c r="CB2" i="6" s="1"/>
  <c r="DH2" i="7"/>
  <c r="CC4" i="6" s="1"/>
  <c r="DG2" i="7"/>
  <c r="CC3" i="6" s="1"/>
  <c r="DF2" i="7"/>
  <c r="CC2" i="6" s="1"/>
  <c r="DE115" i="7"/>
  <c r="DD115" i="7"/>
  <c r="DC115" i="7"/>
  <c r="DE114" i="7"/>
  <c r="DD114" i="7"/>
  <c r="DC114" i="7"/>
  <c r="DE113" i="7"/>
  <c r="DD113" i="7"/>
  <c r="DC113" i="7"/>
  <c r="DE112" i="7"/>
  <c r="DD112" i="7"/>
  <c r="DC112" i="7"/>
  <c r="DE111" i="7"/>
  <c r="DD111" i="7"/>
  <c r="DC111" i="7"/>
  <c r="DE110" i="7"/>
  <c r="DD110" i="7"/>
  <c r="DC110" i="7"/>
  <c r="DE109" i="7"/>
  <c r="DD109" i="7"/>
  <c r="DC109" i="7"/>
  <c r="DE108" i="7"/>
  <c r="DD108" i="7"/>
  <c r="DC108" i="7"/>
  <c r="DE107" i="7"/>
  <c r="DD107" i="7"/>
  <c r="DC107" i="7"/>
  <c r="DE104" i="7"/>
  <c r="DD104" i="7"/>
  <c r="DC104" i="7"/>
  <c r="DE103" i="7"/>
  <c r="DD103" i="7"/>
  <c r="DC103" i="7"/>
  <c r="DE102" i="7"/>
  <c r="DD102" i="7"/>
  <c r="DC102" i="7"/>
  <c r="DE101" i="7"/>
  <c r="DD101" i="7"/>
  <c r="DC101" i="7"/>
  <c r="DE100" i="7"/>
  <c r="DD100" i="7"/>
  <c r="DC100" i="7"/>
  <c r="DE99" i="7"/>
  <c r="DD99" i="7"/>
  <c r="DC99" i="7"/>
  <c r="DE98" i="7"/>
  <c r="DD98" i="7"/>
  <c r="DC98" i="7"/>
  <c r="DE97" i="7"/>
  <c r="DD97" i="7"/>
  <c r="DC97" i="7"/>
  <c r="DE96" i="7"/>
  <c r="DD96" i="7"/>
  <c r="DC96" i="7"/>
  <c r="DE95" i="7"/>
  <c r="DD95" i="7"/>
  <c r="DC95" i="7"/>
  <c r="DE91" i="7"/>
  <c r="DD91" i="7"/>
  <c r="DC91" i="7"/>
  <c r="DE90" i="7"/>
  <c r="DD90" i="7"/>
  <c r="DC90" i="7"/>
  <c r="DE89" i="7"/>
  <c r="DD89" i="7"/>
  <c r="DC89" i="7"/>
  <c r="DE88" i="7"/>
  <c r="DD88" i="7"/>
  <c r="DC88" i="7"/>
  <c r="DE87" i="7"/>
  <c r="DD87" i="7"/>
  <c r="DC87" i="7"/>
  <c r="DE86" i="7"/>
  <c r="DD86" i="7"/>
  <c r="DC86" i="7"/>
  <c r="DE85" i="7"/>
  <c r="DD85" i="7"/>
  <c r="DC85" i="7"/>
  <c r="DE84" i="7"/>
  <c r="DD84" i="7"/>
  <c r="DC84" i="7"/>
  <c r="DE83" i="7"/>
  <c r="DD83" i="7"/>
  <c r="DC83" i="7"/>
  <c r="DE82" i="7"/>
  <c r="DD82" i="7"/>
  <c r="DC82" i="7"/>
  <c r="DE79" i="7"/>
  <c r="DD79" i="7"/>
  <c r="DC79" i="7"/>
  <c r="DE78" i="7"/>
  <c r="DD78" i="7"/>
  <c r="DC78" i="7"/>
  <c r="DE77" i="7"/>
  <c r="DD77" i="7"/>
  <c r="DC77" i="7"/>
  <c r="DE76" i="7"/>
  <c r="DD76" i="7"/>
  <c r="DC76" i="7"/>
  <c r="DE75" i="7"/>
  <c r="DD75" i="7"/>
  <c r="DC75" i="7"/>
  <c r="DE74" i="7"/>
  <c r="DD74" i="7"/>
  <c r="DC74" i="7"/>
  <c r="DE73" i="7"/>
  <c r="DD73" i="7"/>
  <c r="DC73" i="7"/>
  <c r="DE72" i="7"/>
  <c r="DD72" i="7"/>
  <c r="DC72" i="7"/>
  <c r="DE69" i="7"/>
  <c r="DD69" i="7"/>
  <c r="DC69" i="7"/>
  <c r="DE68" i="7"/>
  <c r="DD68" i="7"/>
  <c r="DC68" i="7"/>
  <c r="DE67" i="7"/>
  <c r="DD67" i="7"/>
  <c r="DC67" i="7"/>
  <c r="DE66" i="7"/>
  <c r="DD66" i="7"/>
  <c r="DC66" i="7"/>
  <c r="DE65" i="7"/>
  <c r="DD65" i="7"/>
  <c r="DC65" i="7"/>
  <c r="DE64" i="7"/>
  <c r="DD64" i="7"/>
  <c r="DC64" i="7"/>
  <c r="DE63" i="7"/>
  <c r="DD63" i="7"/>
  <c r="DC63" i="7"/>
  <c r="DE62" i="7"/>
  <c r="DD62" i="7"/>
  <c r="DC62" i="7"/>
  <c r="DE61" i="7"/>
  <c r="DD61" i="7"/>
  <c r="DC61" i="7"/>
  <c r="DE60" i="7"/>
  <c r="DD60" i="7"/>
  <c r="DC60" i="7"/>
  <c r="DE57" i="7"/>
  <c r="DD57" i="7"/>
  <c r="DC57" i="7"/>
  <c r="DE56" i="7"/>
  <c r="DD56" i="7"/>
  <c r="DC56" i="7"/>
  <c r="DE55" i="7"/>
  <c r="DD55" i="7"/>
  <c r="DC55" i="7"/>
  <c r="DE54" i="7"/>
  <c r="DD54" i="7"/>
  <c r="DC54" i="7"/>
  <c r="DE53" i="7"/>
  <c r="DD53" i="7"/>
  <c r="DC53" i="7"/>
  <c r="DE52" i="7"/>
  <c r="DD52" i="7"/>
  <c r="DC52" i="7"/>
  <c r="DE51" i="7"/>
  <c r="DD51" i="7"/>
  <c r="DC51" i="7"/>
  <c r="DE50" i="7"/>
  <c r="DD50" i="7"/>
  <c r="DC50" i="7"/>
  <c r="DE49" i="7"/>
  <c r="DD49" i="7"/>
  <c r="DC49" i="7"/>
  <c r="DE48" i="7"/>
  <c r="DD48" i="7"/>
  <c r="DC48" i="7"/>
  <c r="DE47" i="7"/>
  <c r="DD47" i="7"/>
  <c r="DC47" i="7"/>
  <c r="DE44" i="7"/>
  <c r="DD44" i="7"/>
  <c r="DC44" i="7"/>
  <c r="DE43" i="7"/>
  <c r="DD43" i="7"/>
  <c r="DC43" i="7"/>
  <c r="DE42" i="7"/>
  <c r="DD42" i="7"/>
  <c r="DC42" i="7"/>
  <c r="DE41" i="7"/>
  <c r="DD41" i="7"/>
  <c r="DC41" i="7"/>
  <c r="DE40" i="7"/>
  <c r="DD40" i="7"/>
  <c r="DC40" i="7"/>
  <c r="DE39" i="7"/>
  <c r="DD39" i="7"/>
  <c r="DC39" i="7"/>
  <c r="DE38" i="7"/>
  <c r="DD38" i="7"/>
  <c r="DC38" i="7"/>
  <c r="DE37" i="7"/>
  <c r="DD37" i="7"/>
  <c r="DC37" i="7"/>
  <c r="DE33" i="7"/>
  <c r="DD33" i="7"/>
  <c r="DC33" i="7"/>
  <c r="DE32" i="7"/>
  <c r="DD32" i="7"/>
  <c r="DC32" i="7"/>
  <c r="DE31" i="7"/>
  <c r="DD31" i="7"/>
  <c r="DC31" i="7"/>
  <c r="DE30" i="7"/>
  <c r="DD30" i="7"/>
  <c r="DC30" i="7"/>
  <c r="DE29" i="7"/>
  <c r="DD29" i="7"/>
  <c r="DC29" i="7"/>
  <c r="DE28" i="7"/>
  <c r="DD28" i="7"/>
  <c r="DC28" i="7"/>
  <c r="DE27" i="7"/>
  <c r="DD27" i="7"/>
  <c r="DC27" i="7"/>
  <c r="DE26" i="7"/>
  <c r="DD26" i="7"/>
  <c r="DC26" i="7"/>
  <c r="DE25" i="7"/>
  <c r="DD25" i="7"/>
  <c r="DC25" i="7"/>
  <c r="DE22" i="7"/>
  <c r="DD22" i="7"/>
  <c r="DC22" i="7"/>
  <c r="DE21" i="7"/>
  <c r="DD21" i="7"/>
  <c r="DC21" i="7"/>
  <c r="DE20" i="7"/>
  <c r="DD20" i="7"/>
  <c r="DC20" i="7"/>
  <c r="DE19" i="7"/>
  <c r="DD19" i="7"/>
  <c r="DC19" i="7"/>
  <c r="DE18" i="7"/>
  <c r="DD18" i="7"/>
  <c r="DC18" i="7"/>
  <c r="DE17" i="7"/>
  <c r="DD17" i="7"/>
  <c r="DC17" i="7"/>
  <c r="DE16" i="7"/>
  <c r="DD16" i="7"/>
  <c r="DC16" i="7"/>
  <c r="DE15" i="7"/>
  <c r="DD15" i="7"/>
  <c r="DC15" i="7"/>
  <c r="DE14" i="7"/>
  <c r="DD14" i="7"/>
  <c r="DC14" i="7"/>
  <c r="DE11" i="7"/>
  <c r="DD11" i="7"/>
  <c r="DC11" i="7"/>
  <c r="DE10" i="7"/>
  <c r="DD10" i="7"/>
  <c r="DC10" i="7"/>
  <c r="DE9" i="7"/>
  <c r="DD9" i="7"/>
  <c r="DC9" i="7"/>
  <c r="DE8" i="7"/>
  <c r="DD8" i="7"/>
  <c r="DC8" i="7"/>
  <c r="DE7" i="7"/>
  <c r="DD7" i="7"/>
  <c r="DC7" i="7"/>
  <c r="DE6" i="7"/>
  <c r="DD6" i="7"/>
  <c r="DC6" i="7"/>
  <c r="BZ2" i="6" s="1"/>
  <c r="DE5" i="7"/>
  <c r="DD5" i="7"/>
  <c r="DC5" i="7"/>
  <c r="DE4" i="7"/>
  <c r="DD4" i="7"/>
  <c r="DC4" i="7"/>
  <c r="DE3" i="7"/>
  <c r="DD3" i="7"/>
  <c r="DC3" i="7"/>
  <c r="DE2" i="7"/>
  <c r="BZ4" i="6" s="1"/>
  <c r="DD2" i="7"/>
  <c r="BZ3" i="6" s="1"/>
  <c r="DC2" i="7"/>
  <c r="BD115" i="7"/>
  <c r="AY115" i="7"/>
  <c r="BD114" i="7"/>
  <c r="AY114" i="7"/>
  <c r="BD113" i="7"/>
  <c r="AY113" i="7"/>
  <c r="BD112" i="7"/>
  <c r="AY112" i="7"/>
  <c r="BD111" i="7"/>
  <c r="AY111" i="7"/>
  <c r="BD110" i="7"/>
  <c r="AY110" i="7"/>
  <c r="BD109" i="7"/>
  <c r="AY109" i="7"/>
  <c r="BD108" i="7"/>
  <c r="AY108" i="7"/>
  <c r="BD107" i="7"/>
  <c r="AY107" i="7"/>
  <c r="BD103" i="7"/>
  <c r="AY103" i="7"/>
  <c r="BD102" i="7"/>
  <c r="AY102" i="7"/>
  <c r="BD101" i="7"/>
  <c r="AY101" i="7"/>
  <c r="BD100" i="7"/>
  <c r="AY100" i="7"/>
  <c r="BD99" i="7"/>
  <c r="AY99" i="7"/>
  <c r="BD98" i="7"/>
  <c r="AY98" i="7"/>
  <c r="BD97" i="7"/>
  <c r="AY97" i="7"/>
  <c r="BD96" i="7"/>
  <c r="AY96" i="7"/>
  <c r="BD95" i="7"/>
  <c r="AY95" i="7"/>
  <c r="BD92" i="7"/>
  <c r="AY92" i="7"/>
  <c r="BD91" i="7"/>
  <c r="AY91" i="7"/>
  <c r="BD90" i="7"/>
  <c r="AY90" i="7"/>
  <c r="BD89" i="7"/>
  <c r="AY89" i="7"/>
  <c r="BD88" i="7"/>
  <c r="AY88" i="7"/>
  <c r="BD87" i="7"/>
  <c r="AY87" i="7"/>
  <c r="BD86" i="7"/>
  <c r="AY86" i="7"/>
  <c r="BD85" i="7"/>
  <c r="AY85" i="7"/>
  <c r="BD84" i="7"/>
  <c r="AY84" i="7"/>
  <c r="BD83" i="7"/>
  <c r="AY83" i="7"/>
  <c r="BD82" i="7"/>
  <c r="AY82" i="7"/>
  <c r="BD79" i="7"/>
  <c r="AY79" i="7"/>
  <c r="BD78" i="7"/>
  <c r="AY78" i="7"/>
  <c r="BD77" i="7"/>
  <c r="AY77" i="7"/>
  <c r="BD76" i="7"/>
  <c r="AY76" i="7"/>
  <c r="BD75" i="7"/>
  <c r="AY75" i="7"/>
  <c r="BD74" i="7"/>
  <c r="AY74" i="7"/>
  <c r="BD73" i="7"/>
  <c r="AY73" i="7"/>
  <c r="BD72" i="7"/>
  <c r="AY72" i="7"/>
  <c r="BD69" i="7"/>
  <c r="AY69" i="7"/>
  <c r="BD68" i="7"/>
  <c r="AY68" i="7"/>
  <c r="BD67" i="7"/>
  <c r="AY67" i="7"/>
  <c r="BD66" i="7"/>
  <c r="AY66" i="7"/>
  <c r="BD65" i="7"/>
  <c r="AY65" i="7"/>
  <c r="BD64" i="7"/>
  <c r="AY64" i="7"/>
  <c r="BD63" i="7"/>
  <c r="AY63" i="7"/>
  <c r="BD62" i="7"/>
  <c r="AY62" i="7"/>
  <c r="BD61" i="7"/>
  <c r="AY61" i="7"/>
  <c r="BD60" i="7"/>
  <c r="AY60" i="7"/>
  <c r="BD57" i="7"/>
  <c r="AY57" i="7"/>
  <c r="BD56" i="7"/>
  <c r="AY56" i="7"/>
  <c r="BD55" i="7"/>
  <c r="AY55" i="7"/>
  <c r="BD54" i="7"/>
  <c r="AY54" i="7"/>
  <c r="BD53" i="7"/>
  <c r="AY53" i="7"/>
  <c r="BD52" i="7"/>
  <c r="AY52" i="7"/>
  <c r="BD51" i="7"/>
  <c r="AY51" i="7"/>
  <c r="BD50" i="7"/>
  <c r="AY50" i="7"/>
  <c r="BD49" i="7"/>
  <c r="AY49" i="7"/>
  <c r="BD48" i="7"/>
  <c r="AY48" i="7"/>
  <c r="BD47" i="7"/>
  <c r="AY47" i="7"/>
  <c r="BD44" i="7"/>
  <c r="AY44" i="7"/>
  <c r="BD43" i="7"/>
  <c r="AY43" i="7"/>
  <c r="BD42" i="7"/>
  <c r="AY42" i="7"/>
  <c r="BD41" i="7"/>
  <c r="AY41" i="7"/>
  <c r="BD40" i="7"/>
  <c r="AY40" i="7"/>
  <c r="BD39" i="7"/>
  <c r="AY39" i="7"/>
  <c r="BD38" i="7"/>
  <c r="AY38" i="7"/>
  <c r="BD37" i="7"/>
  <c r="AY37" i="7"/>
  <c r="BD33" i="7"/>
  <c r="AY33" i="7"/>
  <c r="BD32" i="7"/>
  <c r="AY32" i="7"/>
  <c r="BD31" i="7"/>
  <c r="AY31" i="7"/>
  <c r="BD30" i="7"/>
  <c r="AY30" i="7"/>
  <c r="BD29" i="7"/>
  <c r="AY29" i="7"/>
  <c r="BD28" i="7"/>
  <c r="AY28" i="7"/>
  <c r="BD27" i="7"/>
  <c r="AY27" i="7"/>
  <c r="BD26" i="7"/>
  <c r="AY26" i="7"/>
  <c r="BD25" i="7"/>
  <c r="AY25" i="7"/>
  <c r="BD22" i="7"/>
  <c r="AY22" i="7"/>
  <c r="BD21" i="7"/>
  <c r="AY21" i="7"/>
  <c r="BD20" i="7"/>
  <c r="AY20" i="7"/>
  <c r="BD19" i="7"/>
  <c r="AY19" i="7"/>
  <c r="BD18" i="7"/>
  <c r="AY18" i="7"/>
  <c r="BD17" i="7"/>
  <c r="AY17" i="7"/>
  <c r="BD16" i="7"/>
  <c r="AY16" i="7"/>
  <c r="BD15" i="7"/>
  <c r="AY15" i="7"/>
  <c r="BD14" i="7"/>
  <c r="AY14" i="7"/>
  <c r="BD11" i="7"/>
  <c r="AY11" i="7"/>
  <c r="BD10" i="7"/>
  <c r="AY10" i="7"/>
  <c r="BD9" i="7"/>
  <c r="AY9" i="7"/>
  <c r="BD8" i="7"/>
  <c r="AY8" i="7"/>
  <c r="BD7" i="7"/>
  <c r="AY7" i="7"/>
  <c r="BD6" i="7"/>
  <c r="AY6" i="7"/>
  <c r="BH10" i="6" s="1"/>
  <c r="BD5" i="7"/>
  <c r="AY5" i="7"/>
  <c r="BD4" i="7"/>
  <c r="AY4" i="7"/>
  <c r="BD3" i="7"/>
  <c r="AY3" i="7"/>
  <c r="BD2" i="7"/>
  <c r="BH11" i="6" s="1"/>
  <c r="AY2" i="7"/>
  <c r="BI10" i="6" s="1"/>
  <c r="BC115" i="7"/>
  <c r="AX115" i="7"/>
  <c r="BC114" i="7"/>
  <c r="AX114" i="7"/>
  <c r="BC113" i="7"/>
  <c r="AX113" i="7"/>
  <c r="BC112" i="7"/>
  <c r="AX112" i="7"/>
  <c r="BC111" i="7"/>
  <c r="AX111" i="7"/>
  <c r="BC110" i="7"/>
  <c r="AX110" i="7"/>
  <c r="BC109" i="7"/>
  <c r="AX109" i="7"/>
  <c r="BC108" i="7"/>
  <c r="AX108" i="7"/>
  <c r="BC107" i="7"/>
  <c r="AX107" i="7"/>
  <c r="BC103" i="7"/>
  <c r="AX103" i="7"/>
  <c r="BC102" i="7"/>
  <c r="AX102" i="7"/>
  <c r="BC101" i="7"/>
  <c r="AX101" i="7"/>
  <c r="BC100" i="7"/>
  <c r="AX100" i="7"/>
  <c r="BC99" i="7"/>
  <c r="AX99" i="7"/>
  <c r="BC98" i="7"/>
  <c r="AX98" i="7"/>
  <c r="BC97" i="7"/>
  <c r="AX97" i="7"/>
  <c r="BC96" i="7"/>
  <c r="AX96" i="7"/>
  <c r="BC95" i="7"/>
  <c r="AX95" i="7"/>
  <c r="BC91" i="7"/>
  <c r="AX91" i="7"/>
  <c r="BC90" i="7"/>
  <c r="AX90" i="7"/>
  <c r="BC89" i="7"/>
  <c r="AX89" i="7"/>
  <c r="BC88" i="7"/>
  <c r="AX88" i="7"/>
  <c r="BC87" i="7"/>
  <c r="AX87" i="7"/>
  <c r="BC86" i="7"/>
  <c r="AX86" i="7"/>
  <c r="BC85" i="7"/>
  <c r="AX85" i="7"/>
  <c r="BC84" i="7"/>
  <c r="AX84" i="7"/>
  <c r="BC83" i="7"/>
  <c r="AX83" i="7"/>
  <c r="BC82" i="7"/>
  <c r="AX82" i="7"/>
  <c r="BC79" i="7"/>
  <c r="AX79" i="7"/>
  <c r="BC78" i="7"/>
  <c r="AX78" i="7"/>
  <c r="BC77" i="7"/>
  <c r="AX77" i="7"/>
  <c r="BC76" i="7"/>
  <c r="AX76" i="7"/>
  <c r="BC75" i="7"/>
  <c r="AX75" i="7"/>
  <c r="BC74" i="7"/>
  <c r="AX74" i="7"/>
  <c r="BC73" i="7"/>
  <c r="AX73" i="7"/>
  <c r="BC72" i="7"/>
  <c r="AX72" i="7"/>
  <c r="BC69" i="7"/>
  <c r="AX69" i="7"/>
  <c r="BC68" i="7"/>
  <c r="AX68" i="7"/>
  <c r="BC67" i="7"/>
  <c r="AX67" i="7"/>
  <c r="BC66" i="7"/>
  <c r="AX66" i="7"/>
  <c r="BC65" i="7"/>
  <c r="AX65" i="7"/>
  <c r="BC64" i="7"/>
  <c r="AX64" i="7"/>
  <c r="BC63" i="7"/>
  <c r="AX63" i="7"/>
  <c r="BC62" i="7"/>
  <c r="AX62" i="7"/>
  <c r="BC61" i="7"/>
  <c r="AX61" i="7"/>
  <c r="BC60" i="7"/>
  <c r="AX60" i="7"/>
  <c r="BC56" i="7"/>
  <c r="AX56" i="7"/>
  <c r="BC55" i="7"/>
  <c r="AX55" i="7"/>
  <c r="BC54" i="7"/>
  <c r="AX54" i="7"/>
  <c r="BC53" i="7"/>
  <c r="AX53" i="7"/>
  <c r="BC52" i="7"/>
  <c r="AX52" i="7"/>
  <c r="BC51" i="7"/>
  <c r="AX51" i="7"/>
  <c r="BC50" i="7"/>
  <c r="AX50" i="7"/>
  <c r="BC49" i="7"/>
  <c r="AX49" i="7"/>
  <c r="BC48" i="7"/>
  <c r="AX48" i="7"/>
  <c r="BC47" i="7"/>
  <c r="AX47" i="7"/>
  <c r="BC44" i="7"/>
  <c r="AX44" i="7"/>
  <c r="BC43" i="7"/>
  <c r="AX43" i="7"/>
  <c r="BC42" i="7"/>
  <c r="AX42" i="7"/>
  <c r="BC41" i="7"/>
  <c r="AX41" i="7"/>
  <c r="BC40" i="7"/>
  <c r="AX40" i="7"/>
  <c r="BC39" i="7"/>
  <c r="AX39" i="7"/>
  <c r="BC38" i="7"/>
  <c r="AX38" i="7"/>
  <c r="BC37" i="7"/>
  <c r="AX37" i="7"/>
  <c r="BC33" i="7"/>
  <c r="AX33" i="7"/>
  <c r="BC32" i="7"/>
  <c r="AX32" i="7"/>
  <c r="BC31" i="7"/>
  <c r="AX31" i="7"/>
  <c r="BC30" i="7"/>
  <c r="AX30" i="7"/>
  <c r="BC29" i="7"/>
  <c r="AX29" i="7"/>
  <c r="BC28" i="7"/>
  <c r="AX28" i="7"/>
  <c r="BC27" i="7"/>
  <c r="AX27" i="7"/>
  <c r="BC26" i="7"/>
  <c r="AX26" i="7"/>
  <c r="BC25" i="7"/>
  <c r="AX25" i="7"/>
  <c r="BC22" i="7"/>
  <c r="AX22" i="7"/>
  <c r="BC21" i="7"/>
  <c r="AX21" i="7"/>
  <c r="BC20" i="7"/>
  <c r="AX20" i="7"/>
  <c r="BC19" i="7"/>
  <c r="AX19" i="7"/>
  <c r="BC18" i="7"/>
  <c r="AX18" i="7"/>
  <c r="BC17" i="7"/>
  <c r="AX17" i="7"/>
  <c r="BC16" i="7"/>
  <c r="AX16" i="7"/>
  <c r="BC15" i="7"/>
  <c r="AX15" i="7"/>
  <c r="BC14" i="7"/>
  <c r="AX14" i="7"/>
  <c r="BC11" i="7"/>
  <c r="AX11" i="7"/>
  <c r="BC10" i="7"/>
  <c r="AX10" i="7"/>
  <c r="BC9" i="7"/>
  <c r="AX9" i="7"/>
  <c r="BC8" i="7"/>
  <c r="AX8" i="7"/>
  <c r="BC7" i="7"/>
  <c r="AX7" i="7"/>
  <c r="BC6" i="7"/>
  <c r="AX6" i="7"/>
  <c r="BC5" i="7"/>
  <c r="AX5" i="7"/>
  <c r="BC4" i="7"/>
  <c r="AX4" i="7"/>
  <c r="BC3" i="7"/>
  <c r="AX3" i="7"/>
  <c r="BC2" i="7"/>
  <c r="BE11" i="6" s="1"/>
  <c r="AX2" i="7"/>
  <c r="BE10" i="6" s="1"/>
  <c r="BB115" i="7"/>
  <c r="AW115" i="7"/>
  <c r="BB114" i="7"/>
  <c r="AW114" i="7"/>
  <c r="BB113" i="7"/>
  <c r="AW113" i="7"/>
  <c r="BB112" i="7"/>
  <c r="AW112" i="7"/>
  <c r="BB111" i="7"/>
  <c r="AW111" i="7"/>
  <c r="BB110" i="7"/>
  <c r="AW110" i="7"/>
  <c r="BB109" i="7"/>
  <c r="AW109" i="7"/>
  <c r="BB108" i="7"/>
  <c r="AW108" i="7"/>
  <c r="BB107" i="7"/>
  <c r="AW107" i="7"/>
  <c r="BB103" i="7"/>
  <c r="AW103" i="7"/>
  <c r="BB102" i="7"/>
  <c r="AW102" i="7"/>
  <c r="BB101" i="7"/>
  <c r="AW101" i="7"/>
  <c r="BB100" i="7"/>
  <c r="AW100" i="7"/>
  <c r="BB99" i="7"/>
  <c r="AW99" i="7"/>
  <c r="BB98" i="7"/>
  <c r="AW98" i="7"/>
  <c r="BB97" i="7"/>
  <c r="AW97" i="7"/>
  <c r="BB96" i="7"/>
  <c r="AW96" i="7"/>
  <c r="BB95" i="7"/>
  <c r="AW95" i="7"/>
  <c r="BB91" i="7"/>
  <c r="AW91" i="7"/>
  <c r="BB90" i="7"/>
  <c r="AW90" i="7"/>
  <c r="BB89" i="7"/>
  <c r="AW89" i="7"/>
  <c r="BB88" i="7"/>
  <c r="AW88" i="7"/>
  <c r="BB87" i="7"/>
  <c r="AW87" i="7"/>
  <c r="BB86" i="7"/>
  <c r="AW86" i="7"/>
  <c r="BB85" i="7"/>
  <c r="AW85" i="7"/>
  <c r="BB84" i="7"/>
  <c r="AW84" i="7"/>
  <c r="BB83" i="7"/>
  <c r="AW83" i="7"/>
  <c r="BB82" i="7"/>
  <c r="AW82" i="7"/>
  <c r="BB79" i="7"/>
  <c r="AW79" i="7"/>
  <c r="BB78" i="7"/>
  <c r="AW78" i="7"/>
  <c r="BB77" i="7"/>
  <c r="AW77" i="7"/>
  <c r="BB76" i="7"/>
  <c r="AW76" i="7"/>
  <c r="BB75" i="7"/>
  <c r="AW75" i="7"/>
  <c r="BB74" i="7"/>
  <c r="AW74" i="7"/>
  <c r="BB73" i="7"/>
  <c r="AW73" i="7"/>
  <c r="BB72" i="7"/>
  <c r="AW72" i="7"/>
  <c r="BB69" i="7"/>
  <c r="AW69" i="7"/>
  <c r="BB68" i="7"/>
  <c r="AW68" i="7"/>
  <c r="BB67" i="7"/>
  <c r="AW67" i="7"/>
  <c r="BB66" i="7"/>
  <c r="AW66" i="7"/>
  <c r="BB65" i="7"/>
  <c r="AW65" i="7"/>
  <c r="BB64" i="7"/>
  <c r="AW64" i="7"/>
  <c r="BB63" i="7"/>
  <c r="AW63" i="7"/>
  <c r="BB62" i="7"/>
  <c r="AW62" i="7"/>
  <c r="BB61" i="7"/>
  <c r="AW61" i="7"/>
  <c r="BB60" i="7"/>
  <c r="AW60" i="7"/>
  <c r="BB56" i="7"/>
  <c r="AW56" i="7"/>
  <c r="BB55" i="7"/>
  <c r="AW55" i="7"/>
  <c r="BB54" i="7"/>
  <c r="AW54" i="7"/>
  <c r="BB53" i="7"/>
  <c r="AW53" i="7"/>
  <c r="BB52" i="7"/>
  <c r="AW52" i="7"/>
  <c r="BB51" i="7"/>
  <c r="AW51" i="7"/>
  <c r="BB50" i="7"/>
  <c r="AW50" i="7"/>
  <c r="BB49" i="7"/>
  <c r="AW49" i="7"/>
  <c r="BB48" i="7"/>
  <c r="AW48" i="7"/>
  <c r="BB47" i="7"/>
  <c r="AW47" i="7"/>
  <c r="BB44" i="7"/>
  <c r="AW44" i="7"/>
  <c r="BB43" i="7"/>
  <c r="AW43" i="7"/>
  <c r="BB42" i="7"/>
  <c r="AW42" i="7"/>
  <c r="BB41" i="7"/>
  <c r="AW41" i="7"/>
  <c r="BB40" i="7"/>
  <c r="AW40" i="7"/>
  <c r="BB39" i="7"/>
  <c r="AW39" i="7"/>
  <c r="BB38" i="7"/>
  <c r="AW38" i="7"/>
  <c r="BB37" i="7"/>
  <c r="AW37" i="7"/>
  <c r="BB34" i="7"/>
  <c r="AW34" i="7"/>
  <c r="BB33" i="7"/>
  <c r="AW33" i="7"/>
  <c r="BB32" i="7"/>
  <c r="AW32" i="7"/>
  <c r="BB31" i="7"/>
  <c r="AW31" i="7"/>
  <c r="BB30" i="7"/>
  <c r="AW30" i="7"/>
  <c r="BB29" i="7"/>
  <c r="AW29" i="7"/>
  <c r="BB28" i="7"/>
  <c r="AW28" i="7"/>
  <c r="BB27" i="7"/>
  <c r="AW27" i="7"/>
  <c r="BB26" i="7"/>
  <c r="AW26" i="7"/>
  <c r="BB25" i="7"/>
  <c r="AW25" i="7"/>
  <c r="BB22" i="7"/>
  <c r="AW22" i="7"/>
  <c r="BB21" i="7"/>
  <c r="AW21" i="7"/>
  <c r="BB20" i="7"/>
  <c r="AW20" i="7"/>
  <c r="BB19" i="7"/>
  <c r="AW19" i="7"/>
  <c r="BB18" i="7"/>
  <c r="AW18" i="7"/>
  <c r="BB17" i="7"/>
  <c r="AW17" i="7"/>
  <c r="BB16" i="7"/>
  <c r="AW16" i="7"/>
  <c r="BB15" i="7"/>
  <c r="AW15" i="7"/>
  <c r="BB14" i="7"/>
  <c r="AW14" i="7"/>
  <c r="BB11" i="7"/>
  <c r="AW11" i="7"/>
  <c r="BB10" i="7"/>
  <c r="AW10" i="7"/>
  <c r="BB9" i="7"/>
  <c r="AW9" i="7"/>
  <c r="BB8" i="7"/>
  <c r="AW8" i="7"/>
  <c r="BB7" i="7"/>
  <c r="BB11" i="6" s="1"/>
  <c r="AW7" i="7"/>
  <c r="BB6" i="7"/>
  <c r="BC11" i="6" s="1"/>
  <c r="AW6" i="7"/>
  <c r="BB5" i="7"/>
  <c r="AW5" i="7"/>
  <c r="BB4" i="7"/>
  <c r="AW4" i="7"/>
  <c r="BB3" i="7"/>
  <c r="AW3" i="7"/>
  <c r="BB2" i="7"/>
  <c r="AW2" i="7"/>
  <c r="BB10" i="6" s="1"/>
  <c r="BA115" i="7"/>
  <c r="AV115" i="7"/>
  <c r="BA114" i="7"/>
  <c r="AV114" i="7"/>
  <c r="BA113" i="7"/>
  <c r="AV113" i="7"/>
  <c r="BA112" i="7"/>
  <c r="AV112" i="7"/>
  <c r="BA111" i="7"/>
  <c r="AV111" i="7"/>
  <c r="BA110" i="7"/>
  <c r="AV110" i="7"/>
  <c r="BA109" i="7"/>
  <c r="AV109" i="7"/>
  <c r="BA108" i="7"/>
  <c r="AV108" i="7"/>
  <c r="BA107" i="7"/>
  <c r="AV107" i="7"/>
  <c r="BA104" i="7"/>
  <c r="AV104" i="7"/>
  <c r="BA103" i="7"/>
  <c r="AV103" i="7"/>
  <c r="BA102" i="7"/>
  <c r="AV102" i="7"/>
  <c r="BA101" i="7"/>
  <c r="AV101" i="7"/>
  <c r="BA100" i="7"/>
  <c r="AV100" i="7"/>
  <c r="BA99" i="7"/>
  <c r="AV99" i="7"/>
  <c r="BA98" i="7"/>
  <c r="AV98" i="7"/>
  <c r="BA97" i="7"/>
  <c r="AV97" i="7"/>
  <c r="BA96" i="7"/>
  <c r="AV96" i="7"/>
  <c r="BA95" i="7"/>
  <c r="AV95" i="7"/>
  <c r="BA91" i="7"/>
  <c r="AV91" i="7"/>
  <c r="BA90" i="7"/>
  <c r="AV90" i="7"/>
  <c r="BA89" i="7"/>
  <c r="AV89" i="7"/>
  <c r="BA88" i="7"/>
  <c r="AV88" i="7"/>
  <c r="BA87" i="7"/>
  <c r="AV87" i="7"/>
  <c r="BA86" i="7"/>
  <c r="AV86" i="7"/>
  <c r="BA85" i="7"/>
  <c r="AV85" i="7"/>
  <c r="BA84" i="7"/>
  <c r="AV84" i="7"/>
  <c r="BA83" i="7"/>
  <c r="AV83" i="7"/>
  <c r="BA82" i="7"/>
  <c r="AV82" i="7"/>
  <c r="BA79" i="7"/>
  <c r="AV79" i="7"/>
  <c r="BA78" i="7"/>
  <c r="AV78" i="7"/>
  <c r="BA77" i="7"/>
  <c r="AV77" i="7"/>
  <c r="BA76" i="7"/>
  <c r="AV76" i="7"/>
  <c r="BA75" i="7"/>
  <c r="AV75" i="7"/>
  <c r="BA74" i="7"/>
  <c r="AV74" i="7"/>
  <c r="BA73" i="7"/>
  <c r="AV73" i="7"/>
  <c r="BA72" i="7"/>
  <c r="AV72" i="7"/>
  <c r="BA69" i="7"/>
  <c r="AV69" i="7"/>
  <c r="BA68" i="7"/>
  <c r="AV68" i="7"/>
  <c r="BA67" i="7"/>
  <c r="AV67" i="7"/>
  <c r="BA66" i="7"/>
  <c r="AV66" i="7"/>
  <c r="BA65" i="7"/>
  <c r="AV65" i="7"/>
  <c r="BA64" i="7"/>
  <c r="AV64" i="7"/>
  <c r="BA63" i="7"/>
  <c r="AV63" i="7"/>
  <c r="BA62" i="7"/>
  <c r="AV62" i="7"/>
  <c r="BA61" i="7"/>
  <c r="AV61" i="7"/>
  <c r="BA60" i="7"/>
  <c r="AV60" i="7"/>
  <c r="BA57" i="7"/>
  <c r="AV57" i="7"/>
  <c r="BA56" i="7"/>
  <c r="AV56" i="7"/>
  <c r="BA55" i="7"/>
  <c r="AV55" i="7"/>
  <c r="BA54" i="7"/>
  <c r="AV54" i="7"/>
  <c r="BA53" i="7"/>
  <c r="AV53" i="7"/>
  <c r="BA52" i="7"/>
  <c r="AV52" i="7"/>
  <c r="BA51" i="7"/>
  <c r="AV51" i="7"/>
  <c r="BA50" i="7"/>
  <c r="AV50" i="7"/>
  <c r="BA49" i="7"/>
  <c r="AV49" i="7"/>
  <c r="BA48" i="7"/>
  <c r="AV48" i="7"/>
  <c r="BA47" i="7"/>
  <c r="AV47" i="7"/>
  <c r="BA44" i="7"/>
  <c r="AV44" i="7"/>
  <c r="BA43" i="7"/>
  <c r="AV43" i="7"/>
  <c r="BA42" i="7"/>
  <c r="AV42" i="7"/>
  <c r="BA41" i="7"/>
  <c r="AV41" i="7"/>
  <c r="BA40" i="7"/>
  <c r="AV40" i="7"/>
  <c r="BA39" i="7"/>
  <c r="AV39" i="7"/>
  <c r="BA38" i="7"/>
  <c r="AV38" i="7"/>
  <c r="BA37" i="7"/>
  <c r="AV37" i="7"/>
  <c r="BA33" i="7"/>
  <c r="AV33" i="7"/>
  <c r="BA32" i="7"/>
  <c r="AV32" i="7"/>
  <c r="BA31" i="7"/>
  <c r="AV31" i="7"/>
  <c r="BA30" i="7"/>
  <c r="AV30" i="7"/>
  <c r="BA29" i="7"/>
  <c r="AV29" i="7"/>
  <c r="BA28" i="7"/>
  <c r="AV28" i="7"/>
  <c r="BA27" i="7"/>
  <c r="AV27" i="7"/>
  <c r="BA26" i="7"/>
  <c r="AV26" i="7"/>
  <c r="BA25" i="7"/>
  <c r="AV25" i="7"/>
  <c r="BA22" i="7"/>
  <c r="AV22" i="7"/>
  <c r="BA21" i="7"/>
  <c r="AV21" i="7"/>
  <c r="BA20" i="7"/>
  <c r="AV20" i="7"/>
  <c r="BA19" i="7"/>
  <c r="AV19" i="7"/>
  <c r="BA18" i="7"/>
  <c r="AV18" i="7"/>
  <c r="BA17" i="7"/>
  <c r="AV17" i="7"/>
  <c r="BA16" i="7"/>
  <c r="AV16" i="7"/>
  <c r="BA15" i="7"/>
  <c r="AV15" i="7"/>
  <c r="BA14" i="7"/>
  <c r="AV14" i="7"/>
  <c r="BA11" i="7"/>
  <c r="AV11" i="7"/>
  <c r="BA10" i="7"/>
  <c r="AV10" i="7"/>
  <c r="BA9" i="7"/>
  <c r="AV9" i="7"/>
  <c r="BA8" i="7"/>
  <c r="AV8" i="7"/>
  <c r="BA7" i="7"/>
  <c r="AV7" i="7"/>
  <c r="BA6" i="7"/>
  <c r="AV6" i="7"/>
  <c r="BA5" i="7"/>
  <c r="AY11" i="6" s="1"/>
  <c r="AV5" i="7"/>
  <c r="BA4" i="7"/>
  <c r="AZ11" i="6" s="1"/>
  <c r="AV4" i="7"/>
  <c r="BA3" i="7"/>
  <c r="AV3" i="7"/>
  <c r="BA2" i="7"/>
  <c r="AV2" i="7"/>
  <c r="AY10" i="6" s="1"/>
  <c r="AM115" i="7"/>
  <c r="AM114" i="7"/>
  <c r="AM113" i="7"/>
  <c r="AM112" i="7"/>
  <c r="AM111" i="7"/>
  <c r="AM110" i="7"/>
  <c r="AM109" i="7"/>
  <c r="AM108" i="7"/>
  <c r="AM107" i="7"/>
  <c r="AM103" i="7"/>
  <c r="AM102" i="7"/>
  <c r="AM101" i="7"/>
  <c r="AM100" i="7"/>
  <c r="AM99" i="7"/>
  <c r="AM98" i="7"/>
  <c r="AM97" i="7"/>
  <c r="AM96" i="7"/>
  <c r="AM95" i="7"/>
  <c r="AM92" i="7"/>
  <c r="AM91" i="7"/>
  <c r="AM90" i="7"/>
  <c r="AM89" i="7"/>
  <c r="AM88" i="7"/>
  <c r="AM87" i="7"/>
  <c r="AM86" i="7"/>
  <c r="AM85" i="7"/>
  <c r="AM84" i="7"/>
  <c r="AM83" i="7"/>
  <c r="AM82" i="7"/>
  <c r="AM79" i="7"/>
  <c r="AM78" i="7"/>
  <c r="AM77" i="7"/>
  <c r="AM76" i="7"/>
  <c r="AM75" i="7"/>
  <c r="AM74" i="7"/>
  <c r="AM73" i="7"/>
  <c r="AM72" i="7"/>
  <c r="AM69" i="7"/>
  <c r="AM68" i="7"/>
  <c r="AM67" i="7"/>
  <c r="AM66" i="7"/>
  <c r="AM65" i="7"/>
  <c r="AM64" i="7"/>
  <c r="AM63" i="7"/>
  <c r="AM62" i="7"/>
  <c r="AM61" i="7"/>
  <c r="AM60" i="7"/>
  <c r="AM57" i="7"/>
  <c r="AM56" i="7"/>
  <c r="AM55" i="7"/>
  <c r="AM54" i="7"/>
  <c r="AM53" i="7"/>
  <c r="AM52" i="7"/>
  <c r="AM51" i="7"/>
  <c r="AM50" i="7"/>
  <c r="AM49" i="7"/>
  <c r="AM48" i="7"/>
  <c r="AM47" i="7"/>
  <c r="AM44" i="7"/>
  <c r="AM43" i="7"/>
  <c r="AM42" i="7"/>
  <c r="AM41" i="7"/>
  <c r="AM40" i="7"/>
  <c r="AM39" i="7"/>
  <c r="AM38" i="7"/>
  <c r="AM37" i="7"/>
  <c r="AM33" i="7"/>
  <c r="AM32" i="7"/>
  <c r="AM31" i="7"/>
  <c r="AM30" i="7"/>
  <c r="AM29" i="7"/>
  <c r="AM28" i="7"/>
  <c r="AM27" i="7"/>
  <c r="AM26" i="7"/>
  <c r="AM25" i="7"/>
  <c r="AM22" i="7"/>
  <c r="AM21" i="7"/>
  <c r="AM20" i="7"/>
  <c r="AM19" i="7"/>
  <c r="AM18" i="7"/>
  <c r="AM17" i="7"/>
  <c r="BH8" i="6" s="1"/>
  <c r="AM16" i="7"/>
  <c r="AM15" i="7"/>
  <c r="AM14" i="7"/>
  <c r="AM11" i="7"/>
  <c r="AM10" i="7"/>
  <c r="AM9" i="7"/>
  <c r="AM8" i="7"/>
  <c r="AM7" i="7"/>
  <c r="AM6" i="7"/>
  <c r="AM5" i="7"/>
  <c r="AM4" i="7"/>
  <c r="AM3" i="7"/>
  <c r="BI8" i="6" s="1"/>
  <c r="AM2" i="7"/>
  <c r="AL115" i="7"/>
  <c r="AL114" i="7"/>
  <c r="AL113" i="7"/>
  <c r="AL112" i="7"/>
  <c r="AL111" i="7"/>
  <c r="AL110" i="7"/>
  <c r="AL109" i="7"/>
  <c r="AL108" i="7"/>
  <c r="AL107" i="7"/>
  <c r="AL103" i="7"/>
  <c r="AL102" i="7"/>
  <c r="AL101" i="7"/>
  <c r="AL100" i="7"/>
  <c r="AL99" i="7"/>
  <c r="AL98" i="7"/>
  <c r="AL97" i="7"/>
  <c r="AL96" i="7"/>
  <c r="AL95" i="7"/>
  <c r="AL91" i="7"/>
  <c r="AL90" i="7"/>
  <c r="AL89" i="7"/>
  <c r="AL88" i="7"/>
  <c r="AL87" i="7"/>
  <c r="AL86" i="7"/>
  <c r="AL85" i="7"/>
  <c r="AL84" i="7"/>
  <c r="AL83" i="7"/>
  <c r="AL82" i="7"/>
  <c r="AL79" i="7"/>
  <c r="AL78" i="7"/>
  <c r="AL77" i="7"/>
  <c r="AL76" i="7"/>
  <c r="AL75" i="7"/>
  <c r="AL74" i="7"/>
  <c r="AL73" i="7"/>
  <c r="AL72" i="7"/>
  <c r="AL69" i="7"/>
  <c r="AL68" i="7"/>
  <c r="AL67" i="7"/>
  <c r="AL66" i="7"/>
  <c r="AL65" i="7"/>
  <c r="AL64" i="7"/>
  <c r="AL63" i="7"/>
  <c r="AL62" i="7"/>
  <c r="AL61" i="7"/>
  <c r="AL60" i="7"/>
  <c r="AL56" i="7"/>
  <c r="AL55" i="7"/>
  <c r="AL54" i="7"/>
  <c r="AL53" i="7"/>
  <c r="AL52" i="7"/>
  <c r="AL51" i="7"/>
  <c r="AL50" i="7"/>
  <c r="AL49" i="7"/>
  <c r="AL48" i="7"/>
  <c r="AL47" i="7"/>
  <c r="AL44" i="7"/>
  <c r="AL43" i="7"/>
  <c r="AL42" i="7"/>
  <c r="AL41" i="7"/>
  <c r="AL40" i="7"/>
  <c r="AL39" i="7"/>
  <c r="AL38" i="7"/>
  <c r="AL37" i="7"/>
  <c r="AL33" i="7"/>
  <c r="AL32" i="7"/>
  <c r="AL31" i="7"/>
  <c r="AL30" i="7"/>
  <c r="AL29" i="7"/>
  <c r="AL28" i="7"/>
  <c r="AL27" i="7"/>
  <c r="AL26" i="7"/>
  <c r="AL25" i="7"/>
  <c r="AL22" i="7"/>
  <c r="AL21" i="7"/>
  <c r="AL20" i="7"/>
  <c r="AL19" i="7"/>
  <c r="AL18" i="7"/>
  <c r="AL17" i="7"/>
  <c r="AL16" i="7"/>
  <c r="AL15" i="7"/>
  <c r="AL14" i="7"/>
  <c r="AL11" i="7"/>
  <c r="AL10" i="7"/>
  <c r="AL9" i="7"/>
  <c r="BE8" i="6" s="1"/>
  <c r="AL8" i="7"/>
  <c r="AL7" i="7"/>
  <c r="AL6" i="7"/>
  <c r="AL5" i="7"/>
  <c r="AL4" i="7"/>
  <c r="AL3" i="7"/>
  <c r="AL2" i="7"/>
  <c r="BF8" i="6" s="1"/>
  <c r="AK115" i="7"/>
  <c r="AK114" i="7"/>
  <c r="AK113" i="7"/>
  <c r="AK112" i="7"/>
  <c r="AK111" i="7"/>
  <c r="AK110" i="7"/>
  <c r="AK109" i="7"/>
  <c r="AK108" i="7"/>
  <c r="AK107" i="7"/>
  <c r="AK103" i="7"/>
  <c r="AK102" i="7"/>
  <c r="AK101" i="7"/>
  <c r="AK100" i="7"/>
  <c r="AK99" i="7"/>
  <c r="AK98" i="7"/>
  <c r="AK97" i="7"/>
  <c r="AK96" i="7"/>
  <c r="AK95" i="7"/>
  <c r="AK91" i="7"/>
  <c r="AK90" i="7"/>
  <c r="AK89" i="7"/>
  <c r="AK88" i="7"/>
  <c r="AK87" i="7"/>
  <c r="AK86" i="7"/>
  <c r="AK85" i="7"/>
  <c r="AK84" i="7"/>
  <c r="AK83" i="7"/>
  <c r="AK82" i="7"/>
  <c r="AK79" i="7"/>
  <c r="AK78" i="7"/>
  <c r="AK77" i="7"/>
  <c r="AK76" i="7"/>
  <c r="AK75" i="7"/>
  <c r="AK74" i="7"/>
  <c r="AK73" i="7"/>
  <c r="AK72" i="7"/>
  <c r="AK69" i="7"/>
  <c r="AK68" i="7"/>
  <c r="AK67" i="7"/>
  <c r="AK66" i="7"/>
  <c r="AK65" i="7"/>
  <c r="AK64" i="7"/>
  <c r="AK63" i="7"/>
  <c r="AK62" i="7"/>
  <c r="AK61" i="7"/>
  <c r="AK60" i="7"/>
  <c r="AK56" i="7"/>
  <c r="AK55" i="7"/>
  <c r="AK54" i="7"/>
  <c r="AK53" i="7"/>
  <c r="AK52" i="7"/>
  <c r="AK51" i="7"/>
  <c r="AK50" i="7"/>
  <c r="AK49" i="7"/>
  <c r="AK48" i="7"/>
  <c r="AK47" i="7"/>
  <c r="AK44" i="7"/>
  <c r="AK43" i="7"/>
  <c r="AK42" i="7"/>
  <c r="AK41" i="7"/>
  <c r="AK40" i="7"/>
  <c r="AK39" i="7"/>
  <c r="AK38" i="7"/>
  <c r="AK37" i="7"/>
  <c r="AK34" i="7"/>
  <c r="AK33" i="7"/>
  <c r="AK32" i="7"/>
  <c r="AK31" i="7"/>
  <c r="AK30" i="7"/>
  <c r="AK29" i="7"/>
  <c r="AK28" i="7"/>
  <c r="AK27" i="7"/>
  <c r="AK26" i="7"/>
  <c r="AK25" i="7"/>
  <c r="AK22" i="7"/>
  <c r="AK21" i="7"/>
  <c r="AK20" i="7"/>
  <c r="AK19" i="7"/>
  <c r="AK18" i="7"/>
  <c r="AK17" i="7"/>
  <c r="AK16" i="7"/>
  <c r="AK15" i="7"/>
  <c r="AK14" i="7"/>
  <c r="AK11" i="7"/>
  <c r="AK10" i="7"/>
  <c r="AK9" i="7"/>
  <c r="AK8" i="7"/>
  <c r="AK7" i="7"/>
  <c r="AK6" i="7"/>
  <c r="BB8" i="6" s="1"/>
  <c r="AK5" i="7"/>
  <c r="AK4" i="7"/>
  <c r="AK3" i="7"/>
  <c r="AK2" i="7"/>
  <c r="AJ115" i="7"/>
  <c r="AJ114" i="7"/>
  <c r="AJ113" i="7"/>
  <c r="AJ112" i="7"/>
  <c r="AJ111" i="7"/>
  <c r="AJ110" i="7"/>
  <c r="AJ109" i="7"/>
  <c r="AJ108" i="7"/>
  <c r="AJ107" i="7"/>
  <c r="AJ104" i="7"/>
  <c r="AJ103" i="7"/>
  <c r="AJ102" i="7"/>
  <c r="AJ101" i="7"/>
  <c r="AJ100" i="7"/>
  <c r="AJ99" i="7"/>
  <c r="AJ98" i="7"/>
  <c r="AJ97" i="7"/>
  <c r="AJ96" i="7"/>
  <c r="AJ95" i="7"/>
  <c r="AJ91" i="7"/>
  <c r="AJ90" i="7"/>
  <c r="AJ89" i="7"/>
  <c r="AJ88" i="7"/>
  <c r="AJ87" i="7"/>
  <c r="AJ86" i="7"/>
  <c r="AJ85" i="7"/>
  <c r="AJ84" i="7"/>
  <c r="AJ83" i="7"/>
  <c r="AJ82" i="7"/>
  <c r="AJ79" i="7"/>
  <c r="AJ78" i="7"/>
  <c r="AJ77" i="7"/>
  <c r="AJ76" i="7"/>
  <c r="AJ75" i="7"/>
  <c r="AJ74" i="7"/>
  <c r="AJ73" i="7"/>
  <c r="AJ72" i="7"/>
  <c r="AJ69" i="7"/>
  <c r="AJ68" i="7"/>
  <c r="AJ67" i="7"/>
  <c r="AJ66" i="7"/>
  <c r="AJ65" i="7"/>
  <c r="AJ64" i="7"/>
  <c r="AJ63" i="7"/>
  <c r="AJ62" i="7"/>
  <c r="AJ61" i="7"/>
  <c r="AJ60" i="7"/>
  <c r="AJ57" i="7"/>
  <c r="AJ56" i="7"/>
  <c r="AJ55" i="7"/>
  <c r="AJ54" i="7"/>
  <c r="AJ53" i="7"/>
  <c r="AJ52" i="7"/>
  <c r="AJ51" i="7"/>
  <c r="AJ50" i="7"/>
  <c r="AJ49" i="7"/>
  <c r="AJ48" i="7"/>
  <c r="AJ47" i="7"/>
  <c r="AJ44" i="7"/>
  <c r="AJ43" i="7"/>
  <c r="AJ42" i="7"/>
  <c r="AJ41" i="7"/>
  <c r="AJ40" i="7"/>
  <c r="AJ39" i="7"/>
  <c r="AJ38" i="7"/>
  <c r="AJ37" i="7"/>
  <c r="AJ33" i="7"/>
  <c r="AJ32" i="7"/>
  <c r="AJ31" i="7"/>
  <c r="AJ30" i="7"/>
  <c r="AJ29" i="7"/>
  <c r="AJ28" i="7"/>
  <c r="AJ27" i="7"/>
  <c r="AJ26" i="7"/>
  <c r="AJ25" i="7"/>
  <c r="AJ22" i="7"/>
  <c r="AJ21" i="7"/>
  <c r="AJ20" i="7"/>
  <c r="AJ19" i="7"/>
  <c r="AJ18" i="7"/>
  <c r="AJ17" i="7"/>
  <c r="AJ16" i="7"/>
  <c r="AJ15" i="7"/>
  <c r="AJ14" i="7"/>
  <c r="AJ11" i="7"/>
  <c r="AJ10" i="7"/>
  <c r="AJ9" i="7"/>
  <c r="AJ8" i="7"/>
  <c r="AJ7" i="7"/>
  <c r="AJ6" i="7"/>
  <c r="AJ5" i="7"/>
  <c r="AJ4" i="7"/>
  <c r="AZ8" i="6" s="1"/>
  <c r="AJ3" i="7"/>
  <c r="AJ2" i="7"/>
  <c r="AY8" i="6" s="1"/>
  <c r="BI6" i="6"/>
  <c r="X115" i="7"/>
  <c r="X114" i="7"/>
  <c r="X113" i="7"/>
  <c r="X112" i="7"/>
  <c r="X111" i="7"/>
  <c r="X110" i="7"/>
  <c r="X109" i="7"/>
  <c r="X108" i="7"/>
  <c r="X107" i="7"/>
  <c r="X103" i="7"/>
  <c r="X102" i="7"/>
  <c r="X101" i="7"/>
  <c r="X100" i="7"/>
  <c r="X99" i="7"/>
  <c r="X98" i="7"/>
  <c r="X97" i="7"/>
  <c r="X96" i="7"/>
  <c r="X95" i="7"/>
  <c r="X92" i="7"/>
  <c r="X91" i="7"/>
  <c r="X90" i="7"/>
  <c r="X89" i="7"/>
  <c r="X88" i="7"/>
  <c r="X87" i="7"/>
  <c r="X86" i="7"/>
  <c r="X85" i="7"/>
  <c r="X84" i="7"/>
  <c r="X83" i="7"/>
  <c r="X82" i="7"/>
  <c r="X79" i="7"/>
  <c r="X78" i="7"/>
  <c r="X77" i="7"/>
  <c r="X76" i="7"/>
  <c r="X75" i="7"/>
  <c r="X74" i="7"/>
  <c r="X73" i="7"/>
  <c r="X72" i="7"/>
  <c r="X69" i="7"/>
  <c r="X68" i="7"/>
  <c r="X67" i="7"/>
  <c r="X66" i="7"/>
  <c r="X65" i="7"/>
  <c r="X64" i="7"/>
  <c r="X63" i="7"/>
  <c r="X62" i="7"/>
  <c r="X61" i="7"/>
  <c r="X60" i="7"/>
  <c r="X57" i="7"/>
  <c r="X56" i="7"/>
  <c r="X55" i="7"/>
  <c r="X54" i="7"/>
  <c r="X53" i="7"/>
  <c r="X52" i="7"/>
  <c r="X51" i="7"/>
  <c r="X50" i="7"/>
  <c r="X49" i="7"/>
  <c r="X48" i="7"/>
  <c r="X47" i="7"/>
  <c r="X44" i="7"/>
  <c r="X43" i="7"/>
  <c r="X42" i="7"/>
  <c r="X41" i="7"/>
  <c r="X40" i="7"/>
  <c r="X39" i="7"/>
  <c r="X38" i="7"/>
  <c r="X37" i="7"/>
  <c r="X33" i="7"/>
  <c r="X32" i="7"/>
  <c r="X31" i="7"/>
  <c r="X30" i="7"/>
  <c r="X29" i="7"/>
  <c r="X28" i="7"/>
  <c r="X27" i="7"/>
  <c r="X26" i="7"/>
  <c r="X25" i="7"/>
  <c r="X22" i="7"/>
  <c r="X21" i="7"/>
  <c r="X20" i="7"/>
  <c r="X19" i="7"/>
  <c r="X18" i="7"/>
  <c r="X17" i="7"/>
  <c r="X16" i="7"/>
  <c r="X15" i="7"/>
  <c r="X14" i="7"/>
  <c r="X11" i="7"/>
  <c r="X10" i="7"/>
  <c r="X9" i="7"/>
  <c r="X8" i="7"/>
  <c r="X7" i="7"/>
  <c r="X6" i="7"/>
  <c r="X5" i="7"/>
  <c r="X4" i="7"/>
  <c r="X3" i="7"/>
  <c r="X2" i="7"/>
  <c r="BH6" i="6" s="1"/>
  <c r="W115" i="7"/>
  <c r="W114" i="7"/>
  <c r="W113" i="7"/>
  <c r="W112" i="7"/>
  <c r="W111" i="7"/>
  <c r="W110" i="7"/>
  <c r="W109" i="7"/>
  <c r="W108" i="7"/>
  <c r="W107" i="7"/>
  <c r="W103" i="7"/>
  <c r="W102" i="7"/>
  <c r="W101" i="7"/>
  <c r="W100" i="7"/>
  <c r="W99" i="7"/>
  <c r="W98" i="7"/>
  <c r="W97" i="7"/>
  <c r="W96" i="7"/>
  <c r="W95" i="7"/>
  <c r="W91" i="7"/>
  <c r="W90" i="7"/>
  <c r="W89" i="7"/>
  <c r="W88" i="7"/>
  <c r="W87" i="7"/>
  <c r="W86" i="7"/>
  <c r="W85" i="7"/>
  <c r="W84" i="7"/>
  <c r="W83" i="7"/>
  <c r="W82" i="7"/>
  <c r="W79" i="7"/>
  <c r="W78" i="7"/>
  <c r="W77" i="7"/>
  <c r="W76" i="7"/>
  <c r="W75" i="7"/>
  <c r="W74" i="7"/>
  <c r="W73" i="7"/>
  <c r="W72" i="7"/>
  <c r="W69" i="7"/>
  <c r="W68" i="7"/>
  <c r="W67" i="7"/>
  <c r="W66" i="7"/>
  <c r="W65" i="7"/>
  <c r="W64" i="7"/>
  <c r="W63" i="7"/>
  <c r="W62" i="7"/>
  <c r="W61" i="7"/>
  <c r="W60" i="7"/>
  <c r="W56" i="7"/>
  <c r="W55" i="7"/>
  <c r="W54" i="7"/>
  <c r="W53" i="7"/>
  <c r="W52" i="7"/>
  <c r="W51" i="7"/>
  <c r="W50" i="7"/>
  <c r="W49" i="7"/>
  <c r="W48" i="7"/>
  <c r="W47" i="7"/>
  <c r="W44" i="7"/>
  <c r="W43" i="7"/>
  <c r="W42" i="7"/>
  <c r="W41" i="7"/>
  <c r="W40" i="7"/>
  <c r="W39" i="7"/>
  <c r="W38" i="7"/>
  <c r="W37" i="7"/>
  <c r="W33" i="7"/>
  <c r="W32" i="7"/>
  <c r="W31" i="7"/>
  <c r="W30" i="7"/>
  <c r="W29" i="7"/>
  <c r="W28" i="7"/>
  <c r="W27" i="7"/>
  <c r="W26" i="7"/>
  <c r="W25" i="7"/>
  <c r="W22" i="7"/>
  <c r="W21" i="7"/>
  <c r="W20" i="7"/>
  <c r="W19" i="7"/>
  <c r="W18" i="7"/>
  <c r="W17" i="7"/>
  <c r="W16" i="7"/>
  <c r="W15" i="7"/>
  <c r="W14" i="7"/>
  <c r="BF6" i="6" s="1"/>
  <c r="W11" i="7"/>
  <c r="W10" i="7"/>
  <c r="W9" i="7"/>
  <c r="W8" i="7"/>
  <c r="W7" i="7"/>
  <c r="W6" i="7"/>
  <c r="W5" i="7"/>
  <c r="W4" i="7"/>
  <c r="W3" i="7"/>
  <c r="W2" i="7"/>
  <c r="AG2" i="7" s="1"/>
  <c r="V115" i="7"/>
  <c r="V114" i="7"/>
  <c r="V113" i="7"/>
  <c r="V112" i="7"/>
  <c r="V111" i="7"/>
  <c r="V110" i="7"/>
  <c r="V109" i="7"/>
  <c r="V108" i="7"/>
  <c r="V107" i="7"/>
  <c r="V103" i="7"/>
  <c r="V102" i="7"/>
  <c r="V101" i="7"/>
  <c r="V100" i="7"/>
  <c r="V99" i="7"/>
  <c r="V98" i="7"/>
  <c r="V97" i="7"/>
  <c r="V96" i="7"/>
  <c r="V95" i="7"/>
  <c r="V91" i="7"/>
  <c r="V90" i="7"/>
  <c r="V89" i="7"/>
  <c r="V88" i="7"/>
  <c r="V87" i="7"/>
  <c r="V86" i="7"/>
  <c r="V85" i="7"/>
  <c r="V84" i="7"/>
  <c r="V83" i="7"/>
  <c r="V82" i="7"/>
  <c r="V79" i="7"/>
  <c r="V78" i="7"/>
  <c r="V77" i="7"/>
  <c r="V76" i="7"/>
  <c r="V75" i="7"/>
  <c r="V74" i="7"/>
  <c r="V73" i="7"/>
  <c r="V72" i="7"/>
  <c r="V69" i="7"/>
  <c r="V68" i="7"/>
  <c r="V67" i="7"/>
  <c r="V66" i="7"/>
  <c r="V65" i="7"/>
  <c r="V64" i="7"/>
  <c r="V63" i="7"/>
  <c r="V62" i="7"/>
  <c r="V61" i="7"/>
  <c r="V60" i="7"/>
  <c r="V56" i="7"/>
  <c r="V55" i="7"/>
  <c r="V54" i="7"/>
  <c r="V53" i="7"/>
  <c r="V52" i="7"/>
  <c r="V51" i="7"/>
  <c r="V50" i="7"/>
  <c r="V49" i="7"/>
  <c r="V48" i="7"/>
  <c r="V47" i="7"/>
  <c r="V44" i="7"/>
  <c r="V43" i="7"/>
  <c r="V42" i="7"/>
  <c r="V41" i="7"/>
  <c r="V40" i="7"/>
  <c r="V39" i="7"/>
  <c r="V38" i="7"/>
  <c r="V37" i="7"/>
  <c r="V34" i="7"/>
  <c r="V33" i="7"/>
  <c r="V32" i="7"/>
  <c r="V31" i="7"/>
  <c r="V30" i="7"/>
  <c r="V29" i="7"/>
  <c r="V28" i="7"/>
  <c r="V27" i="7"/>
  <c r="V26" i="7"/>
  <c r="V25" i="7"/>
  <c r="V22" i="7"/>
  <c r="V21" i="7"/>
  <c r="V20" i="7"/>
  <c r="V19" i="7"/>
  <c r="V18" i="7"/>
  <c r="V17" i="7"/>
  <c r="V16" i="7"/>
  <c r="V15" i="7"/>
  <c r="V14" i="7"/>
  <c r="V11" i="7"/>
  <c r="V10" i="7"/>
  <c r="V9" i="7"/>
  <c r="V8" i="7"/>
  <c r="V7" i="7"/>
  <c r="BB6" i="6" s="1"/>
  <c r="V6" i="7"/>
  <c r="V5" i="7"/>
  <c r="V4" i="7"/>
  <c r="V3" i="7"/>
  <c r="V2" i="7"/>
  <c r="AF2" i="7" s="1"/>
  <c r="U115" i="7"/>
  <c r="U114" i="7"/>
  <c r="U113" i="7"/>
  <c r="U112" i="7"/>
  <c r="U111" i="7"/>
  <c r="U110" i="7"/>
  <c r="U109" i="7"/>
  <c r="U108" i="7"/>
  <c r="U107" i="7"/>
  <c r="U104" i="7"/>
  <c r="U103" i="7"/>
  <c r="U102" i="7"/>
  <c r="U101" i="7"/>
  <c r="U100" i="7"/>
  <c r="U99" i="7"/>
  <c r="U98" i="7"/>
  <c r="U97" i="7"/>
  <c r="U96" i="7"/>
  <c r="U95" i="7"/>
  <c r="U91" i="7"/>
  <c r="U90" i="7"/>
  <c r="U89" i="7"/>
  <c r="U88" i="7"/>
  <c r="U87" i="7"/>
  <c r="U86" i="7"/>
  <c r="U85" i="7"/>
  <c r="U84" i="7"/>
  <c r="U83" i="7"/>
  <c r="U82" i="7"/>
  <c r="U79" i="7"/>
  <c r="U78" i="7"/>
  <c r="U77" i="7"/>
  <c r="U76" i="7"/>
  <c r="U75" i="7"/>
  <c r="U74" i="7"/>
  <c r="U73" i="7"/>
  <c r="U72" i="7"/>
  <c r="U69" i="7"/>
  <c r="U68" i="7"/>
  <c r="U67" i="7"/>
  <c r="U66" i="7"/>
  <c r="U65" i="7"/>
  <c r="U64" i="7"/>
  <c r="U63" i="7"/>
  <c r="U62" i="7"/>
  <c r="U61" i="7"/>
  <c r="U60" i="7"/>
  <c r="U57" i="7"/>
  <c r="U56" i="7"/>
  <c r="U55" i="7"/>
  <c r="U54" i="7"/>
  <c r="U53" i="7"/>
  <c r="U52" i="7"/>
  <c r="U51" i="7"/>
  <c r="U50" i="7"/>
  <c r="U49" i="7"/>
  <c r="U48" i="7"/>
  <c r="U47" i="7"/>
  <c r="U44" i="7"/>
  <c r="U43" i="7"/>
  <c r="U42" i="7"/>
  <c r="U41" i="7"/>
  <c r="U40" i="7"/>
  <c r="U39" i="7"/>
  <c r="U38" i="7"/>
  <c r="U37" i="7"/>
  <c r="U33" i="7"/>
  <c r="U32" i="7"/>
  <c r="U31" i="7"/>
  <c r="U30" i="7"/>
  <c r="U29" i="7"/>
  <c r="U28" i="7"/>
  <c r="U27" i="7"/>
  <c r="U26" i="7"/>
  <c r="U25" i="7"/>
  <c r="U22" i="7"/>
  <c r="U21" i="7"/>
  <c r="U20" i="7"/>
  <c r="U19" i="7"/>
  <c r="U18" i="7"/>
  <c r="U17" i="7"/>
  <c r="U16" i="7"/>
  <c r="U15" i="7"/>
  <c r="U14" i="7"/>
  <c r="U11" i="7"/>
  <c r="U10" i="7"/>
  <c r="U9" i="7"/>
  <c r="U8" i="7"/>
  <c r="U7" i="7"/>
  <c r="U6" i="7"/>
  <c r="U5" i="7"/>
  <c r="AY6" i="6" s="1"/>
  <c r="U4" i="7"/>
  <c r="U3" i="7"/>
  <c r="AE2" i="7" s="1"/>
  <c r="U2" i="7"/>
  <c r="AT6" i="7" s="1"/>
  <c r="S116" i="7"/>
  <c r="S115" i="7"/>
  <c r="S114" i="7"/>
  <c r="S113" i="7"/>
  <c r="S112" i="7"/>
  <c r="S111" i="7"/>
  <c r="S110" i="7"/>
  <c r="S109" i="7"/>
  <c r="S108" i="7"/>
  <c r="S107" i="7"/>
  <c r="S103" i="7"/>
  <c r="S102" i="7"/>
  <c r="S101" i="7"/>
  <c r="S100" i="7"/>
  <c r="S99" i="7"/>
  <c r="S98" i="7"/>
  <c r="S97" i="7"/>
  <c r="S96" i="7"/>
  <c r="S95" i="7"/>
  <c r="S92" i="7"/>
  <c r="S91" i="7"/>
  <c r="S90" i="7"/>
  <c r="S89" i="7"/>
  <c r="S88" i="7"/>
  <c r="S87" i="7"/>
  <c r="S86" i="7"/>
  <c r="S85" i="7"/>
  <c r="S84" i="7"/>
  <c r="S83" i="7"/>
  <c r="S82" i="7"/>
  <c r="S79" i="7"/>
  <c r="S78" i="7"/>
  <c r="S77" i="7"/>
  <c r="S76" i="7"/>
  <c r="S75" i="7"/>
  <c r="S74" i="7"/>
  <c r="S73" i="7"/>
  <c r="S72" i="7"/>
  <c r="S69" i="7"/>
  <c r="S68" i="7"/>
  <c r="S67" i="7"/>
  <c r="S66" i="7"/>
  <c r="S65" i="7"/>
  <c r="S64" i="7"/>
  <c r="S63" i="7"/>
  <c r="S62" i="7"/>
  <c r="S61" i="7"/>
  <c r="S60" i="7"/>
  <c r="S57" i="7"/>
  <c r="S56" i="7"/>
  <c r="S55" i="7"/>
  <c r="S54" i="7"/>
  <c r="S53" i="7"/>
  <c r="S52" i="7"/>
  <c r="S51" i="7"/>
  <c r="S50" i="7"/>
  <c r="S49" i="7"/>
  <c r="S48" i="7"/>
  <c r="S47" i="7"/>
  <c r="S44" i="7"/>
  <c r="S43" i="7"/>
  <c r="S42" i="7"/>
  <c r="S41" i="7"/>
  <c r="S40" i="7"/>
  <c r="S39" i="7"/>
  <c r="S38" i="7"/>
  <c r="S37" i="7"/>
  <c r="S34" i="7"/>
  <c r="S33" i="7"/>
  <c r="S32" i="7"/>
  <c r="S31" i="7"/>
  <c r="S30" i="7"/>
  <c r="S29" i="7"/>
  <c r="S28" i="7"/>
  <c r="S27" i="7"/>
  <c r="S26" i="7"/>
  <c r="S25" i="7"/>
  <c r="S22" i="7"/>
  <c r="S21" i="7"/>
  <c r="S20" i="7"/>
  <c r="S19" i="7"/>
  <c r="S18" i="7"/>
  <c r="S17" i="7"/>
  <c r="S16" i="7"/>
  <c r="S15" i="7"/>
  <c r="S14" i="7"/>
  <c r="S12" i="7"/>
  <c r="S11" i="7"/>
  <c r="S10" i="7"/>
  <c r="S9" i="7"/>
  <c r="S8" i="7"/>
  <c r="S7" i="7"/>
  <c r="S6" i="7"/>
  <c r="S5" i="7"/>
  <c r="S4" i="7"/>
  <c r="S3" i="7"/>
  <c r="S2" i="7"/>
  <c r="BH5" i="6" s="1"/>
  <c r="R115" i="7"/>
  <c r="R114" i="7"/>
  <c r="R113" i="7"/>
  <c r="R112" i="7"/>
  <c r="R111" i="7"/>
  <c r="R110" i="7"/>
  <c r="R109" i="7"/>
  <c r="R108" i="7"/>
  <c r="R107" i="7"/>
  <c r="R103" i="7"/>
  <c r="R102" i="7"/>
  <c r="R101" i="7"/>
  <c r="R100" i="7"/>
  <c r="R99" i="7"/>
  <c r="R98" i="7"/>
  <c r="R97" i="7"/>
  <c r="R96" i="7"/>
  <c r="R95" i="7"/>
  <c r="R91" i="7"/>
  <c r="R90" i="7"/>
  <c r="R89" i="7"/>
  <c r="R88" i="7"/>
  <c r="R87" i="7"/>
  <c r="R86" i="7"/>
  <c r="R85" i="7"/>
  <c r="R84" i="7"/>
  <c r="R83" i="7"/>
  <c r="R82" i="7"/>
  <c r="R79" i="7"/>
  <c r="R78" i="7"/>
  <c r="R77" i="7"/>
  <c r="R76" i="7"/>
  <c r="R75" i="7"/>
  <c r="R74" i="7"/>
  <c r="R73" i="7"/>
  <c r="R72" i="7"/>
  <c r="R69" i="7"/>
  <c r="R68" i="7"/>
  <c r="R67" i="7"/>
  <c r="R66" i="7"/>
  <c r="R65" i="7"/>
  <c r="R64" i="7"/>
  <c r="R63" i="7"/>
  <c r="R62" i="7"/>
  <c r="R61" i="7"/>
  <c r="R60" i="7"/>
  <c r="R56" i="7"/>
  <c r="R55" i="7"/>
  <c r="R54" i="7"/>
  <c r="R53" i="7"/>
  <c r="R52" i="7"/>
  <c r="R51" i="7"/>
  <c r="R50" i="7"/>
  <c r="R49" i="7"/>
  <c r="R48" i="7"/>
  <c r="R47" i="7"/>
  <c r="R44" i="7"/>
  <c r="R43" i="7"/>
  <c r="R42" i="7"/>
  <c r="R41" i="7"/>
  <c r="R40" i="7"/>
  <c r="R39" i="7"/>
  <c r="R38" i="7"/>
  <c r="R37" i="7"/>
  <c r="R34" i="7"/>
  <c r="R33" i="7"/>
  <c r="R32" i="7"/>
  <c r="R31" i="7"/>
  <c r="R30" i="7"/>
  <c r="R29" i="7"/>
  <c r="R28" i="7"/>
  <c r="R27" i="7"/>
  <c r="R26" i="7"/>
  <c r="R25" i="7"/>
  <c r="R23" i="7"/>
  <c r="R22" i="7"/>
  <c r="R21" i="7"/>
  <c r="R20" i="7"/>
  <c r="R19" i="7"/>
  <c r="R18" i="7"/>
  <c r="R17" i="7"/>
  <c r="R16" i="7"/>
  <c r="R15" i="7"/>
  <c r="R14" i="7"/>
  <c r="R12" i="7"/>
  <c r="R11" i="7"/>
  <c r="R10" i="7"/>
  <c r="R9" i="7"/>
  <c r="R8" i="7"/>
  <c r="R7" i="7"/>
  <c r="R6" i="7"/>
  <c r="R5" i="7"/>
  <c r="R4" i="7"/>
  <c r="R3" i="7"/>
  <c r="BE5" i="6" s="1"/>
  <c r="R2" i="7"/>
  <c r="Q115" i="7"/>
  <c r="Q114" i="7"/>
  <c r="Q113" i="7"/>
  <c r="Q112" i="7"/>
  <c r="Q111" i="7"/>
  <c r="Q110" i="7"/>
  <c r="Q109" i="7"/>
  <c r="Q108" i="7"/>
  <c r="Q107" i="7"/>
  <c r="Q104" i="7"/>
  <c r="Q103" i="7"/>
  <c r="Q102" i="7"/>
  <c r="Q101" i="7"/>
  <c r="Q100" i="7"/>
  <c r="Q99" i="7"/>
  <c r="Q98" i="7"/>
  <c r="Q97" i="7"/>
  <c r="Q96" i="7"/>
  <c r="Q95" i="7"/>
  <c r="Q91" i="7"/>
  <c r="Q90" i="7"/>
  <c r="Q89" i="7"/>
  <c r="Q88" i="7"/>
  <c r="Q87" i="7"/>
  <c r="Q86" i="7"/>
  <c r="Q85" i="7"/>
  <c r="Q84" i="7"/>
  <c r="Q83" i="7"/>
  <c r="Q82" i="7"/>
  <c r="Q79" i="7"/>
  <c r="Q78" i="7"/>
  <c r="Q77" i="7"/>
  <c r="Q76" i="7"/>
  <c r="Q75" i="7"/>
  <c r="Q74" i="7"/>
  <c r="Q73" i="7"/>
  <c r="Q72" i="7"/>
  <c r="Q70" i="7"/>
  <c r="Q69" i="7"/>
  <c r="Q68" i="7"/>
  <c r="Q67" i="7"/>
  <c r="Q66" i="7"/>
  <c r="Q65" i="7"/>
  <c r="Q64" i="7"/>
  <c r="Q63" i="7"/>
  <c r="Q62" i="7"/>
  <c r="Q61" i="7"/>
  <c r="Q60" i="7"/>
  <c r="Q57" i="7"/>
  <c r="Q56" i="7"/>
  <c r="Q55" i="7"/>
  <c r="Q54" i="7"/>
  <c r="Q53" i="7"/>
  <c r="Q52" i="7"/>
  <c r="Q51" i="7"/>
  <c r="Q50" i="7"/>
  <c r="Q49" i="7"/>
  <c r="Q48" i="7"/>
  <c r="Q47" i="7"/>
  <c r="Q45" i="7"/>
  <c r="Q44" i="7"/>
  <c r="Q43" i="7"/>
  <c r="Q42" i="7"/>
  <c r="Q41" i="7"/>
  <c r="Q40" i="7"/>
  <c r="Q39" i="7"/>
  <c r="Q38" i="7"/>
  <c r="Q37" i="7"/>
  <c r="Q34" i="7"/>
  <c r="Q33" i="7"/>
  <c r="Q32" i="7"/>
  <c r="Q31" i="7"/>
  <c r="Q30" i="7"/>
  <c r="Q29" i="7"/>
  <c r="Q28" i="7"/>
  <c r="Q27" i="7"/>
  <c r="Q26" i="7"/>
  <c r="Q25" i="7"/>
  <c r="Q23" i="7"/>
  <c r="Q22" i="7"/>
  <c r="Q21" i="7"/>
  <c r="Q20" i="7"/>
  <c r="Q19" i="7"/>
  <c r="Q18" i="7"/>
  <c r="Q17" i="7"/>
  <c r="Q16" i="7"/>
  <c r="Q15" i="7"/>
  <c r="Q14" i="7"/>
  <c r="Q11" i="7"/>
  <c r="Q10" i="7"/>
  <c r="Q9" i="7"/>
  <c r="Q8" i="7"/>
  <c r="Q7" i="7"/>
  <c r="Q6" i="7"/>
  <c r="Q5" i="7"/>
  <c r="Q4" i="7"/>
  <c r="Q3" i="7"/>
  <c r="BC5" i="6" s="1"/>
  <c r="Q2" i="7"/>
  <c r="BB5" i="6" s="1"/>
  <c r="P116" i="7"/>
  <c r="P115" i="7"/>
  <c r="P114" i="7"/>
  <c r="P113" i="7"/>
  <c r="P112" i="7"/>
  <c r="P111" i="7"/>
  <c r="P110" i="7"/>
  <c r="P109" i="7"/>
  <c r="P108" i="7"/>
  <c r="P107" i="7"/>
  <c r="P104" i="7"/>
  <c r="P103" i="7"/>
  <c r="P102" i="7"/>
  <c r="P101" i="7"/>
  <c r="P100" i="7"/>
  <c r="P99" i="7"/>
  <c r="P98" i="7"/>
  <c r="P97" i="7"/>
  <c r="P96" i="7"/>
  <c r="P95" i="7"/>
  <c r="P92" i="7"/>
  <c r="P91" i="7"/>
  <c r="P90" i="7"/>
  <c r="P89" i="7"/>
  <c r="P88" i="7"/>
  <c r="P87" i="7"/>
  <c r="P86" i="7"/>
  <c r="P85" i="7"/>
  <c r="P84" i="7"/>
  <c r="P83" i="7"/>
  <c r="P82" i="7"/>
  <c r="P80" i="7"/>
  <c r="P79" i="7"/>
  <c r="P78" i="7"/>
  <c r="P77" i="7"/>
  <c r="P76" i="7"/>
  <c r="P75" i="7"/>
  <c r="P74" i="7"/>
  <c r="P73" i="7"/>
  <c r="P72" i="7"/>
  <c r="P69" i="7"/>
  <c r="P68" i="7"/>
  <c r="P67" i="7"/>
  <c r="P66" i="7"/>
  <c r="P65" i="7"/>
  <c r="P64" i="7"/>
  <c r="P63" i="7"/>
  <c r="P62" i="7"/>
  <c r="P61" i="7"/>
  <c r="P60" i="7"/>
  <c r="P57" i="7"/>
  <c r="P56" i="7"/>
  <c r="P55" i="7"/>
  <c r="P54" i="7"/>
  <c r="P53" i="7"/>
  <c r="P52" i="7"/>
  <c r="P51" i="7"/>
  <c r="P50" i="7"/>
  <c r="P49" i="7"/>
  <c r="P48" i="7"/>
  <c r="P47" i="7"/>
  <c r="P44" i="7"/>
  <c r="P43" i="7"/>
  <c r="P42" i="7"/>
  <c r="P41" i="7"/>
  <c r="P40" i="7"/>
  <c r="P39" i="7"/>
  <c r="P38" i="7"/>
  <c r="P37" i="7"/>
  <c r="P34" i="7"/>
  <c r="P33" i="7"/>
  <c r="P32" i="7"/>
  <c r="P31" i="7"/>
  <c r="P30" i="7"/>
  <c r="P29" i="7"/>
  <c r="P28" i="7"/>
  <c r="P27" i="7"/>
  <c r="P26" i="7"/>
  <c r="P25" i="7"/>
  <c r="P22" i="7"/>
  <c r="P21" i="7"/>
  <c r="P20" i="7"/>
  <c r="P19" i="7"/>
  <c r="P18" i="7"/>
  <c r="P17" i="7"/>
  <c r="P16" i="7"/>
  <c r="P15" i="7"/>
  <c r="P14" i="7"/>
  <c r="P11" i="7"/>
  <c r="P10" i="7"/>
  <c r="P9" i="7"/>
  <c r="P8" i="7"/>
  <c r="P7" i="7"/>
  <c r="P6" i="7"/>
  <c r="P5" i="7"/>
  <c r="P4" i="7"/>
  <c r="P3" i="7"/>
  <c r="P2" i="7"/>
  <c r="AY5" i="6" s="1"/>
  <c r="N115" i="7"/>
  <c r="N114" i="7"/>
  <c r="N113" i="7"/>
  <c r="N112" i="7"/>
  <c r="N111" i="7"/>
  <c r="N110" i="7"/>
  <c r="N109" i="7"/>
  <c r="N108" i="7"/>
  <c r="N107" i="7"/>
  <c r="N103" i="7"/>
  <c r="N102" i="7"/>
  <c r="N101" i="7"/>
  <c r="N100" i="7"/>
  <c r="N99" i="7"/>
  <c r="N98" i="7"/>
  <c r="N97" i="7"/>
  <c r="N96" i="7"/>
  <c r="N95" i="7"/>
  <c r="N92" i="7"/>
  <c r="N91" i="7"/>
  <c r="N90" i="7"/>
  <c r="N89" i="7"/>
  <c r="N88" i="7"/>
  <c r="N87" i="7"/>
  <c r="N86" i="7"/>
  <c r="N85" i="7"/>
  <c r="N84" i="7"/>
  <c r="N83" i="7"/>
  <c r="N82" i="7"/>
  <c r="N79" i="7"/>
  <c r="N78" i="7"/>
  <c r="N77" i="7"/>
  <c r="N76" i="7"/>
  <c r="N75" i="7"/>
  <c r="N74" i="7"/>
  <c r="N73" i="7"/>
  <c r="N72" i="7"/>
  <c r="N69" i="7"/>
  <c r="N68" i="7"/>
  <c r="N67" i="7"/>
  <c r="N66" i="7"/>
  <c r="N65" i="7"/>
  <c r="N64" i="7"/>
  <c r="N63" i="7"/>
  <c r="N62" i="7"/>
  <c r="N61" i="7"/>
  <c r="N60" i="7"/>
  <c r="N57" i="7"/>
  <c r="N56" i="7"/>
  <c r="N55" i="7"/>
  <c r="N54" i="7"/>
  <c r="N53" i="7"/>
  <c r="N52" i="7"/>
  <c r="N51" i="7"/>
  <c r="N50" i="7"/>
  <c r="N49" i="7"/>
  <c r="N48" i="7"/>
  <c r="N47" i="7"/>
  <c r="N44" i="7"/>
  <c r="N43" i="7"/>
  <c r="N42" i="7"/>
  <c r="N41" i="7"/>
  <c r="N40" i="7"/>
  <c r="N39" i="7"/>
  <c r="N38" i="7"/>
  <c r="N37" i="7"/>
  <c r="N33" i="7"/>
  <c r="N32" i="7"/>
  <c r="N31" i="7"/>
  <c r="N30" i="7"/>
  <c r="N29" i="7"/>
  <c r="N28" i="7"/>
  <c r="N27" i="7"/>
  <c r="N26" i="7"/>
  <c r="N25" i="7"/>
  <c r="N22" i="7"/>
  <c r="N21" i="7"/>
  <c r="N20" i="7"/>
  <c r="N19" i="7"/>
  <c r="N18" i="7"/>
  <c r="N17" i="7"/>
  <c r="N16" i="7"/>
  <c r="N15" i="7"/>
  <c r="N14" i="7"/>
  <c r="N11" i="7"/>
  <c r="N10" i="7"/>
  <c r="N9" i="7"/>
  <c r="N8" i="7"/>
  <c r="N7" i="7"/>
  <c r="BI4" i="6" s="1"/>
  <c r="N6" i="7"/>
  <c r="N5" i="7"/>
  <c r="N4" i="7"/>
  <c r="N3" i="7"/>
  <c r="N2" i="7"/>
  <c r="BH4" i="6" s="1"/>
  <c r="M115" i="7"/>
  <c r="M114" i="7"/>
  <c r="M113" i="7"/>
  <c r="M112" i="7"/>
  <c r="M111" i="7"/>
  <c r="M110" i="7"/>
  <c r="M109" i="7"/>
  <c r="M108" i="7"/>
  <c r="M107" i="7"/>
  <c r="M103" i="7"/>
  <c r="M102" i="7"/>
  <c r="M101" i="7"/>
  <c r="M100" i="7"/>
  <c r="M99" i="7"/>
  <c r="M98" i="7"/>
  <c r="M97" i="7"/>
  <c r="M96" i="7"/>
  <c r="M95" i="7"/>
  <c r="M91" i="7"/>
  <c r="M90" i="7"/>
  <c r="M89" i="7"/>
  <c r="M88" i="7"/>
  <c r="M87" i="7"/>
  <c r="M86" i="7"/>
  <c r="M85" i="7"/>
  <c r="M84" i="7"/>
  <c r="M83" i="7"/>
  <c r="M82" i="7"/>
  <c r="M79" i="7"/>
  <c r="M78" i="7"/>
  <c r="M77" i="7"/>
  <c r="M76" i="7"/>
  <c r="M75" i="7"/>
  <c r="M74" i="7"/>
  <c r="M73" i="7"/>
  <c r="M72" i="7"/>
  <c r="M69" i="7"/>
  <c r="M68" i="7"/>
  <c r="M67" i="7"/>
  <c r="M66" i="7"/>
  <c r="M65" i="7"/>
  <c r="M64" i="7"/>
  <c r="M63" i="7"/>
  <c r="M62" i="7"/>
  <c r="M61" i="7"/>
  <c r="M60" i="7"/>
  <c r="M56" i="7"/>
  <c r="M55" i="7"/>
  <c r="M54" i="7"/>
  <c r="M53" i="7"/>
  <c r="M52" i="7"/>
  <c r="M51" i="7"/>
  <c r="M50" i="7"/>
  <c r="M49" i="7"/>
  <c r="M48" i="7"/>
  <c r="M47" i="7"/>
  <c r="M44" i="7"/>
  <c r="M43" i="7"/>
  <c r="M42" i="7"/>
  <c r="M41" i="7"/>
  <c r="M40" i="7"/>
  <c r="M39" i="7"/>
  <c r="M38" i="7"/>
  <c r="M37" i="7"/>
  <c r="M33" i="7"/>
  <c r="M32" i="7"/>
  <c r="M31" i="7"/>
  <c r="M30" i="7"/>
  <c r="M29" i="7"/>
  <c r="M28" i="7"/>
  <c r="M27" i="7"/>
  <c r="M26" i="7"/>
  <c r="M25" i="7"/>
  <c r="M22" i="7"/>
  <c r="M21" i="7"/>
  <c r="M20" i="7"/>
  <c r="M19" i="7"/>
  <c r="M18" i="7"/>
  <c r="M17" i="7"/>
  <c r="M16" i="7"/>
  <c r="M15" i="7"/>
  <c r="M14" i="7"/>
  <c r="M11" i="7"/>
  <c r="M10" i="7"/>
  <c r="M9" i="7"/>
  <c r="M8" i="7"/>
  <c r="M7" i="7"/>
  <c r="M6" i="7"/>
  <c r="M5" i="7"/>
  <c r="M4" i="7"/>
  <c r="M3" i="7"/>
  <c r="M2" i="7"/>
  <c r="BE4" i="6" s="1"/>
  <c r="L115" i="7"/>
  <c r="L114" i="7"/>
  <c r="L113" i="7"/>
  <c r="L112" i="7"/>
  <c r="L111" i="7"/>
  <c r="L110" i="7"/>
  <c r="L109" i="7"/>
  <c r="L108" i="7"/>
  <c r="L107" i="7"/>
  <c r="L103" i="7"/>
  <c r="L102" i="7"/>
  <c r="L101" i="7"/>
  <c r="L100" i="7"/>
  <c r="L99" i="7"/>
  <c r="L98" i="7"/>
  <c r="L97" i="7"/>
  <c r="L96" i="7"/>
  <c r="L95" i="7"/>
  <c r="L91" i="7"/>
  <c r="L90" i="7"/>
  <c r="L89" i="7"/>
  <c r="L88" i="7"/>
  <c r="L87" i="7"/>
  <c r="L86" i="7"/>
  <c r="L85" i="7"/>
  <c r="L84" i="7"/>
  <c r="L83" i="7"/>
  <c r="L82" i="7"/>
  <c r="L79" i="7"/>
  <c r="L78" i="7"/>
  <c r="L77" i="7"/>
  <c r="L76" i="7"/>
  <c r="L75" i="7"/>
  <c r="L74" i="7"/>
  <c r="L73" i="7"/>
  <c r="L72" i="7"/>
  <c r="L69" i="7"/>
  <c r="L68" i="7"/>
  <c r="L67" i="7"/>
  <c r="L66" i="7"/>
  <c r="L65" i="7"/>
  <c r="L64" i="7"/>
  <c r="L63" i="7"/>
  <c r="L62" i="7"/>
  <c r="L61" i="7"/>
  <c r="L60" i="7"/>
  <c r="L56" i="7"/>
  <c r="L55" i="7"/>
  <c r="L54" i="7"/>
  <c r="L53" i="7"/>
  <c r="L52" i="7"/>
  <c r="L51" i="7"/>
  <c r="L50" i="7"/>
  <c r="L49" i="7"/>
  <c r="L48" i="7"/>
  <c r="L47" i="7"/>
  <c r="L44" i="7"/>
  <c r="L43" i="7"/>
  <c r="L42" i="7"/>
  <c r="L41" i="7"/>
  <c r="L40" i="7"/>
  <c r="L39" i="7"/>
  <c r="L38" i="7"/>
  <c r="L37" i="7"/>
  <c r="L34" i="7"/>
  <c r="L33" i="7"/>
  <c r="L32" i="7"/>
  <c r="L31" i="7"/>
  <c r="L30" i="7"/>
  <c r="L29" i="7"/>
  <c r="L28" i="7"/>
  <c r="L27" i="7"/>
  <c r="L26" i="7"/>
  <c r="L25" i="7"/>
  <c r="L22" i="7"/>
  <c r="L21" i="7"/>
  <c r="L20" i="7"/>
  <c r="L19" i="7"/>
  <c r="L18" i="7"/>
  <c r="L17" i="7"/>
  <c r="L16" i="7"/>
  <c r="L15" i="7"/>
  <c r="L14" i="7"/>
  <c r="L11" i="7"/>
  <c r="L10" i="7"/>
  <c r="L9" i="7"/>
  <c r="L8" i="7"/>
  <c r="L7" i="7"/>
  <c r="L6" i="7"/>
  <c r="L5" i="7"/>
  <c r="L4" i="7"/>
  <c r="L3" i="7"/>
  <c r="L2" i="7"/>
  <c r="BB4" i="6" s="1"/>
  <c r="K115" i="7"/>
  <c r="K114" i="7"/>
  <c r="K113" i="7"/>
  <c r="K112" i="7"/>
  <c r="K111" i="7"/>
  <c r="K110" i="7"/>
  <c r="K109" i="7"/>
  <c r="K108" i="7"/>
  <c r="K107" i="7"/>
  <c r="K104" i="7"/>
  <c r="K103" i="7"/>
  <c r="K102" i="7"/>
  <c r="K101" i="7"/>
  <c r="K100" i="7"/>
  <c r="K99" i="7"/>
  <c r="K98" i="7"/>
  <c r="K97" i="7"/>
  <c r="K96" i="7"/>
  <c r="K95" i="7"/>
  <c r="K91" i="7"/>
  <c r="K90" i="7"/>
  <c r="K89" i="7"/>
  <c r="K88" i="7"/>
  <c r="K87" i="7"/>
  <c r="K86" i="7"/>
  <c r="K85" i="7"/>
  <c r="K84" i="7"/>
  <c r="K83" i="7"/>
  <c r="K82" i="7"/>
  <c r="K79" i="7"/>
  <c r="K78" i="7"/>
  <c r="K77" i="7"/>
  <c r="K76" i="7"/>
  <c r="K75" i="7"/>
  <c r="K74" i="7"/>
  <c r="K73" i="7"/>
  <c r="K72" i="7"/>
  <c r="K69" i="7"/>
  <c r="K68" i="7"/>
  <c r="K67" i="7"/>
  <c r="K66" i="7"/>
  <c r="K65" i="7"/>
  <c r="K64" i="7"/>
  <c r="K63" i="7"/>
  <c r="K62" i="7"/>
  <c r="K61" i="7"/>
  <c r="K60" i="7"/>
  <c r="K57" i="7"/>
  <c r="K56" i="7"/>
  <c r="K55" i="7"/>
  <c r="K54" i="7"/>
  <c r="K53" i="7"/>
  <c r="K52" i="7"/>
  <c r="K51" i="7"/>
  <c r="K50" i="7"/>
  <c r="K49" i="7"/>
  <c r="K48" i="7"/>
  <c r="K47" i="7"/>
  <c r="K44" i="7"/>
  <c r="K43" i="7"/>
  <c r="K42" i="7"/>
  <c r="K41" i="7"/>
  <c r="K40" i="7"/>
  <c r="K39" i="7"/>
  <c r="K38" i="7"/>
  <c r="K37" i="7"/>
  <c r="K33" i="7"/>
  <c r="K32" i="7"/>
  <c r="K31" i="7"/>
  <c r="K30" i="7"/>
  <c r="K29" i="7"/>
  <c r="K28" i="7"/>
  <c r="K27" i="7"/>
  <c r="K26" i="7"/>
  <c r="K25" i="7"/>
  <c r="K22" i="7"/>
  <c r="K21" i="7"/>
  <c r="K20" i="7"/>
  <c r="K19" i="7"/>
  <c r="K18" i="7"/>
  <c r="K17" i="7"/>
  <c r="K16" i="7"/>
  <c r="K15" i="7"/>
  <c r="K14" i="7"/>
  <c r="K11" i="7"/>
  <c r="K10" i="7"/>
  <c r="K9" i="7"/>
  <c r="K8" i="7"/>
  <c r="K7" i="7"/>
  <c r="K6" i="7"/>
  <c r="K5" i="7"/>
  <c r="K4" i="7"/>
  <c r="K3" i="7"/>
  <c r="K2" i="7"/>
  <c r="AY4" i="6" s="1"/>
  <c r="BI3" i="6"/>
  <c r="BH3" i="6"/>
  <c r="BF3" i="6"/>
  <c r="BE3" i="6"/>
  <c r="BC3" i="6"/>
  <c r="BB3" i="6"/>
  <c r="AZ3" i="6"/>
  <c r="AY3" i="6"/>
  <c r="BI2" i="6"/>
  <c r="BH2" i="6"/>
  <c r="BF2" i="6"/>
  <c r="BE2" i="6"/>
  <c r="BC2" i="6"/>
  <c r="BB2" i="6"/>
  <c r="AZ2" i="6"/>
  <c r="AY2" i="6"/>
  <c r="BP5" i="6"/>
  <c r="BQ5" i="6"/>
  <c r="BP6" i="6"/>
  <c r="BQ6" i="6"/>
  <c r="BO116" i="7"/>
  <c r="BG116" i="7"/>
  <c r="BF116" i="7"/>
  <c r="BP115" i="7"/>
  <c r="BO115" i="7"/>
  <c r="BM115" i="7"/>
  <c r="BL115" i="7"/>
  <c r="BG115" i="7"/>
  <c r="BF115" i="7"/>
  <c r="AC115" i="7"/>
  <c r="AR115" i="7" s="1"/>
  <c r="AB115" i="7"/>
  <c r="AQ115" i="7" s="1"/>
  <c r="AA115" i="7"/>
  <c r="AP115" i="7" s="1"/>
  <c r="Z115" i="7"/>
  <c r="AO115" i="7" s="1"/>
  <c r="BP114" i="7"/>
  <c r="BO114" i="7"/>
  <c r="BM114" i="7"/>
  <c r="BL114" i="7"/>
  <c r="BG114" i="7"/>
  <c r="BF114" i="7"/>
  <c r="AC114" i="7"/>
  <c r="AR114" i="7" s="1"/>
  <c r="AB114" i="7"/>
  <c r="AQ114" i="7" s="1"/>
  <c r="AA114" i="7"/>
  <c r="AP114" i="7" s="1"/>
  <c r="Z114" i="7"/>
  <c r="AO114" i="7" s="1"/>
  <c r="BP113" i="7"/>
  <c r="BO113" i="7"/>
  <c r="BM113" i="7"/>
  <c r="BL113" i="7"/>
  <c r="BG113" i="7"/>
  <c r="BF113" i="7"/>
  <c r="AC113" i="7"/>
  <c r="AR113" i="7" s="1"/>
  <c r="AB113" i="7"/>
  <c r="AQ113" i="7" s="1"/>
  <c r="AA113" i="7"/>
  <c r="AP113" i="7" s="1"/>
  <c r="Z113" i="7"/>
  <c r="AO113" i="7" s="1"/>
  <c r="BP112" i="7"/>
  <c r="BO112" i="7"/>
  <c r="BM112" i="7"/>
  <c r="BL112" i="7"/>
  <c r="BG112" i="7"/>
  <c r="BF112" i="7"/>
  <c r="AC112" i="7"/>
  <c r="AR112" i="7" s="1"/>
  <c r="AB112" i="7"/>
  <c r="AQ112" i="7" s="1"/>
  <c r="AA112" i="7"/>
  <c r="AP112" i="7" s="1"/>
  <c r="Z112" i="7"/>
  <c r="AO112" i="7" s="1"/>
  <c r="BP111" i="7"/>
  <c r="BO111" i="7"/>
  <c r="BM111" i="7"/>
  <c r="BL111" i="7"/>
  <c r="BG111" i="7"/>
  <c r="BF111" i="7"/>
  <c r="AC111" i="7"/>
  <c r="AR111" i="7" s="1"/>
  <c r="AB111" i="7"/>
  <c r="AQ111" i="7" s="1"/>
  <c r="AA111" i="7"/>
  <c r="AP111" i="7" s="1"/>
  <c r="Z111" i="7"/>
  <c r="AO111" i="7" s="1"/>
  <c r="BP110" i="7"/>
  <c r="BO110" i="7"/>
  <c r="BM110" i="7"/>
  <c r="BL110" i="7"/>
  <c r="BG110" i="7"/>
  <c r="BF110" i="7"/>
  <c r="AC110" i="7"/>
  <c r="AR110" i="7" s="1"/>
  <c r="AB110" i="7"/>
  <c r="AQ110" i="7" s="1"/>
  <c r="AA110" i="7"/>
  <c r="AP110" i="7" s="1"/>
  <c r="Z110" i="7"/>
  <c r="AO110" i="7" s="1"/>
  <c r="BP109" i="7"/>
  <c r="BO109" i="7"/>
  <c r="BM109" i="7"/>
  <c r="BL109" i="7"/>
  <c r="BG109" i="7"/>
  <c r="BF109" i="7"/>
  <c r="AC109" i="7"/>
  <c r="AR109" i="7" s="1"/>
  <c r="AB109" i="7"/>
  <c r="AQ109" i="7" s="1"/>
  <c r="AA109" i="7"/>
  <c r="AP109" i="7" s="1"/>
  <c r="Z109" i="7"/>
  <c r="AO109" i="7" s="1"/>
  <c r="BP108" i="7"/>
  <c r="BO108" i="7"/>
  <c r="BM108" i="7"/>
  <c r="BL108" i="7"/>
  <c r="BG108" i="7"/>
  <c r="BF108" i="7"/>
  <c r="AC108" i="7"/>
  <c r="AR108" i="7" s="1"/>
  <c r="AB108" i="7"/>
  <c r="AQ108" i="7" s="1"/>
  <c r="AA108" i="7"/>
  <c r="AP108" i="7" s="1"/>
  <c r="Z108" i="7"/>
  <c r="AO108" i="7" s="1"/>
  <c r="BP107" i="7"/>
  <c r="BO107" i="7"/>
  <c r="BM107" i="7"/>
  <c r="BL107" i="7"/>
  <c r="BG107" i="7"/>
  <c r="BF107" i="7"/>
  <c r="AC107" i="7"/>
  <c r="AR107" i="7" s="1"/>
  <c r="AB107" i="7"/>
  <c r="AQ107" i="7" s="1"/>
  <c r="AA107" i="7"/>
  <c r="AP107" i="7" s="1"/>
  <c r="Z107" i="7"/>
  <c r="AO107" i="7" s="1"/>
  <c r="BP104" i="7"/>
  <c r="BO104" i="7"/>
  <c r="BL104" i="7"/>
  <c r="BG104" i="7"/>
  <c r="BF104" i="7"/>
  <c r="Z104" i="7"/>
  <c r="AO104" i="7" s="1"/>
  <c r="BP103" i="7"/>
  <c r="BO103" i="7"/>
  <c r="BM103" i="7"/>
  <c r="BL103" i="7"/>
  <c r="BG103" i="7"/>
  <c r="BF103" i="7"/>
  <c r="AC103" i="7"/>
  <c r="AR103" i="7" s="1"/>
  <c r="AB103" i="7"/>
  <c r="AQ103" i="7" s="1"/>
  <c r="AA103" i="7"/>
  <c r="AP103" i="7" s="1"/>
  <c r="Z103" i="7"/>
  <c r="AO103" i="7" s="1"/>
  <c r="BP102" i="7"/>
  <c r="BO102" i="7"/>
  <c r="BM102" i="7"/>
  <c r="BL102" i="7"/>
  <c r="BG102" i="7"/>
  <c r="BF102" i="7"/>
  <c r="AC102" i="7"/>
  <c r="AR102" i="7" s="1"/>
  <c r="AB102" i="7"/>
  <c r="AQ102" i="7" s="1"/>
  <c r="AA102" i="7"/>
  <c r="AP102" i="7" s="1"/>
  <c r="Z102" i="7"/>
  <c r="AO102" i="7" s="1"/>
  <c r="BP101" i="7"/>
  <c r="BO101" i="7"/>
  <c r="BM101" i="7"/>
  <c r="BL101" i="7"/>
  <c r="BG101" i="7"/>
  <c r="BF101" i="7"/>
  <c r="AC101" i="7"/>
  <c r="AR101" i="7" s="1"/>
  <c r="AB101" i="7"/>
  <c r="AQ101" i="7" s="1"/>
  <c r="AA101" i="7"/>
  <c r="AP101" i="7" s="1"/>
  <c r="Z101" i="7"/>
  <c r="AO101" i="7" s="1"/>
  <c r="BP100" i="7"/>
  <c r="BO100" i="7"/>
  <c r="BM100" i="7"/>
  <c r="BL100" i="7"/>
  <c r="BG100" i="7"/>
  <c r="BF100" i="7"/>
  <c r="AC100" i="7"/>
  <c r="AR100" i="7" s="1"/>
  <c r="AB100" i="7"/>
  <c r="AQ100" i="7" s="1"/>
  <c r="AA100" i="7"/>
  <c r="AP100" i="7" s="1"/>
  <c r="Z100" i="7"/>
  <c r="AO100" i="7" s="1"/>
  <c r="BP99" i="7"/>
  <c r="BO99" i="7"/>
  <c r="BM99" i="7"/>
  <c r="BL99" i="7"/>
  <c r="BG99" i="7"/>
  <c r="BF99" i="7"/>
  <c r="AC99" i="7"/>
  <c r="AR99" i="7" s="1"/>
  <c r="AB99" i="7"/>
  <c r="AQ99" i="7" s="1"/>
  <c r="AA99" i="7"/>
  <c r="AP99" i="7" s="1"/>
  <c r="Z99" i="7"/>
  <c r="AO99" i="7" s="1"/>
  <c r="BP98" i="7"/>
  <c r="BO98" i="7"/>
  <c r="BM98" i="7"/>
  <c r="BL98" i="7"/>
  <c r="BG98" i="7"/>
  <c r="BF98" i="7"/>
  <c r="AC98" i="7"/>
  <c r="AR98" i="7" s="1"/>
  <c r="AB98" i="7"/>
  <c r="AQ98" i="7" s="1"/>
  <c r="AA98" i="7"/>
  <c r="AP98" i="7" s="1"/>
  <c r="Z98" i="7"/>
  <c r="AO98" i="7" s="1"/>
  <c r="BP97" i="7"/>
  <c r="BO97" i="7"/>
  <c r="BM97" i="7"/>
  <c r="BL97" i="7"/>
  <c r="BG97" i="7"/>
  <c r="BF97" i="7"/>
  <c r="AC97" i="7"/>
  <c r="AR97" i="7" s="1"/>
  <c r="AB97" i="7"/>
  <c r="AQ97" i="7" s="1"/>
  <c r="AA97" i="7"/>
  <c r="AP97" i="7" s="1"/>
  <c r="Z97" i="7"/>
  <c r="AO97" i="7" s="1"/>
  <c r="BP96" i="7"/>
  <c r="BO96" i="7"/>
  <c r="BM96" i="7"/>
  <c r="BL96" i="7"/>
  <c r="BG96" i="7"/>
  <c r="BF96" i="7"/>
  <c r="AC96" i="7"/>
  <c r="AR96" i="7" s="1"/>
  <c r="AB96" i="7"/>
  <c r="AQ96" i="7" s="1"/>
  <c r="AA96" i="7"/>
  <c r="AP96" i="7" s="1"/>
  <c r="Z96" i="7"/>
  <c r="AO96" i="7" s="1"/>
  <c r="BP95" i="7"/>
  <c r="BO95" i="7"/>
  <c r="BM95" i="7"/>
  <c r="BL95" i="7"/>
  <c r="BG95" i="7"/>
  <c r="BF95" i="7"/>
  <c r="AC95" i="7"/>
  <c r="AR95" i="7" s="1"/>
  <c r="AB95" i="7"/>
  <c r="AQ95" i="7" s="1"/>
  <c r="AA95" i="7"/>
  <c r="AP95" i="7" s="1"/>
  <c r="Z95" i="7"/>
  <c r="AO95" i="7" s="1"/>
  <c r="BP92" i="7"/>
  <c r="BO92" i="7"/>
  <c r="BG92" i="7"/>
  <c r="BF92" i="7"/>
  <c r="AC92" i="7"/>
  <c r="AR92" i="7" s="1"/>
  <c r="BP91" i="7"/>
  <c r="BO91" i="7"/>
  <c r="BM91" i="7"/>
  <c r="BL91" i="7"/>
  <c r="BG91" i="7"/>
  <c r="BF91" i="7"/>
  <c r="AC91" i="7"/>
  <c r="AR91" i="7" s="1"/>
  <c r="AB91" i="7"/>
  <c r="AQ91" i="7" s="1"/>
  <c r="AA91" i="7"/>
  <c r="AP91" i="7" s="1"/>
  <c r="Z91" i="7"/>
  <c r="AO91" i="7" s="1"/>
  <c r="BP90" i="7"/>
  <c r="BO90" i="7"/>
  <c r="BM90" i="7"/>
  <c r="BL90" i="7"/>
  <c r="BG90" i="7"/>
  <c r="BF90" i="7"/>
  <c r="AC90" i="7"/>
  <c r="AR90" i="7" s="1"/>
  <c r="AB90" i="7"/>
  <c r="AQ90" i="7" s="1"/>
  <c r="AA90" i="7"/>
  <c r="AP90" i="7" s="1"/>
  <c r="Z90" i="7"/>
  <c r="AO90" i="7" s="1"/>
  <c r="BP89" i="7"/>
  <c r="BO89" i="7"/>
  <c r="BM89" i="7"/>
  <c r="BL89" i="7"/>
  <c r="BG89" i="7"/>
  <c r="BF89" i="7"/>
  <c r="AC89" i="7"/>
  <c r="AR89" i="7" s="1"/>
  <c r="AB89" i="7"/>
  <c r="AQ89" i="7" s="1"/>
  <c r="AA89" i="7"/>
  <c r="AP89" i="7" s="1"/>
  <c r="Z89" i="7"/>
  <c r="AO89" i="7" s="1"/>
  <c r="BP88" i="7"/>
  <c r="BO88" i="7"/>
  <c r="BM88" i="7"/>
  <c r="BL88" i="7"/>
  <c r="BG88" i="7"/>
  <c r="BF88" i="7"/>
  <c r="AC88" i="7"/>
  <c r="AR88" i="7" s="1"/>
  <c r="AB88" i="7"/>
  <c r="AQ88" i="7" s="1"/>
  <c r="AA88" i="7"/>
  <c r="AP88" i="7" s="1"/>
  <c r="Z88" i="7"/>
  <c r="AO88" i="7" s="1"/>
  <c r="BP87" i="7"/>
  <c r="BO87" i="7"/>
  <c r="BM87" i="7"/>
  <c r="BL87" i="7"/>
  <c r="BG87" i="7"/>
  <c r="BF87" i="7"/>
  <c r="AC87" i="7"/>
  <c r="AR87" i="7" s="1"/>
  <c r="AB87" i="7"/>
  <c r="AQ87" i="7" s="1"/>
  <c r="AA87" i="7"/>
  <c r="AP87" i="7" s="1"/>
  <c r="Z87" i="7"/>
  <c r="AO87" i="7" s="1"/>
  <c r="BP86" i="7"/>
  <c r="BO86" i="7"/>
  <c r="BM86" i="7"/>
  <c r="BL86" i="7"/>
  <c r="BG86" i="7"/>
  <c r="BF86" i="7"/>
  <c r="AC86" i="7"/>
  <c r="AR86" i="7" s="1"/>
  <c r="AB86" i="7"/>
  <c r="AQ86" i="7" s="1"/>
  <c r="AA86" i="7"/>
  <c r="AP86" i="7" s="1"/>
  <c r="Z86" i="7"/>
  <c r="AO86" i="7" s="1"/>
  <c r="BP85" i="7"/>
  <c r="BO85" i="7"/>
  <c r="BM85" i="7"/>
  <c r="BL85" i="7"/>
  <c r="BG85" i="7"/>
  <c r="BF85" i="7"/>
  <c r="AC85" i="7"/>
  <c r="AR85" i="7" s="1"/>
  <c r="AB85" i="7"/>
  <c r="AQ85" i="7" s="1"/>
  <c r="AA85" i="7"/>
  <c r="AP85" i="7" s="1"/>
  <c r="Z85" i="7"/>
  <c r="AO85" i="7" s="1"/>
  <c r="BP84" i="7"/>
  <c r="BO84" i="7"/>
  <c r="BM84" i="7"/>
  <c r="BL84" i="7"/>
  <c r="BG84" i="7"/>
  <c r="BF84" i="7"/>
  <c r="AC84" i="7"/>
  <c r="AR84" i="7" s="1"/>
  <c r="AB84" i="7"/>
  <c r="AQ84" i="7" s="1"/>
  <c r="AA84" i="7"/>
  <c r="AP84" i="7" s="1"/>
  <c r="Z84" i="7"/>
  <c r="AO84" i="7" s="1"/>
  <c r="BP83" i="7"/>
  <c r="BO83" i="7"/>
  <c r="BM83" i="7"/>
  <c r="BL83" i="7"/>
  <c r="BG83" i="7"/>
  <c r="BF83" i="7"/>
  <c r="AC83" i="7"/>
  <c r="AR83" i="7" s="1"/>
  <c r="AB83" i="7"/>
  <c r="AQ83" i="7" s="1"/>
  <c r="AA83" i="7"/>
  <c r="AP83" i="7" s="1"/>
  <c r="Z83" i="7"/>
  <c r="AO83" i="7" s="1"/>
  <c r="BP82" i="7"/>
  <c r="BO82" i="7"/>
  <c r="BM82" i="7"/>
  <c r="BL82" i="7"/>
  <c r="BG82" i="7"/>
  <c r="BF82" i="7"/>
  <c r="AC82" i="7"/>
  <c r="AR82" i="7" s="1"/>
  <c r="AB82" i="7"/>
  <c r="AQ82" i="7" s="1"/>
  <c r="AA82" i="7"/>
  <c r="AP82" i="7" s="1"/>
  <c r="Z82" i="7"/>
  <c r="AO82" i="7" s="1"/>
  <c r="BO80" i="7"/>
  <c r="BG80" i="7"/>
  <c r="BF80" i="7"/>
  <c r="BP79" i="7"/>
  <c r="BO79" i="7"/>
  <c r="BM79" i="7"/>
  <c r="BL79" i="7"/>
  <c r="BG79" i="7"/>
  <c r="BF79" i="7"/>
  <c r="AC79" i="7"/>
  <c r="AR79" i="7" s="1"/>
  <c r="AB79" i="7"/>
  <c r="AQ79" i="7" s="1"/>
  <c r="AA79" i="7"/>
  <c r="AP79" i="7" s="1"/>
  <c r="Z79" i="7"/>
  <c r="AO79" i="7" s="1"/>
  <c r="BP78" i="7"/>
  <c r="BO78" i="7"/>
  <c r="BM78" i="7"/>
  <c r="BL78" i="7"/>
  <c r="BG78" i="7"/>
  <c r="BF78" i="7"/>
  <c r="AC78" i="7"/>
  <c r="AR78" i="7" s="1"/>
  <c r="AB78" i="7"/>
  <c r="AQ78" i="7" s="1"/>
  <c r="AA78" i="7"/>
  <c r="AP78" i="7" s="1"/>
  <c r="Z78" i="7"/>
  <c r="AO78" i="7" s="1"/>
  <c r="BP77" i="7"/>
  <c r="BO77" i="7"/>
  <c r="BM77" i="7"/>
  <c r="BL77" i="7"/>
  <c r="BG77" i="7"/>
  <c r="BF77" i="7"/>
  <c r="AC77" i="7"/>
  <c r="AR77" i="7" s="1"/>
  <c r="AB77" i="7"/>
  <c r="AQ77" i="7" s="1"/>
  <c r="AA77" i="7"/>
  <c r="AP77" i="7" s="1"/>
  <c r="Z77" i="7"/>
  <c r="AO77" i="7" s="1"/>
  <c r="BP76" i="7"/>
  <c r="BO76" i="7"/>
  <c r="BM76" i="7"/>
  <c r="BL76" i="7"/>
  <c r="BG76" i="7"/>
  <c r="BF76" i="7"/>
  <c r="AC76" i="7"/>
  <c r="AR76" i="7" s="1"/>
  <c r="AB76" i="7"/>
  <c r="AQ76" i="7" s="1"/>
  <c r="AA76" i="7"/>
  <c r="AP76" i="7" s="1"/>
  <c r="Z76" i="7"/>
  <c r="AO76" i="7" s="1"/>
  <c r="BP75" i="7"/>
  <c r="BO75" i="7"/>
  <c r="BM75" i="7"/>
  <c r="BL75" i="7"/>
  <c r="BG75" i="7"/>
  <c r="BF75" i="7"/>
  <c r="AC75" i="7"/>
  <c r="AR75" i="7" s="1"/>
  <c r="AB75" i="7"/>
  <c r="AQ75" i="7" s="1"/>
  <c r="AA75" i="7"/>
  <c r="AP75" i="7" s="1"/>
  <c r="Z75" i="7"/>
  <c r="AO75" i="7" s="1"/>
  <c r="BP74" i="7"/>
  <c r="BO74" i="7"/>
  <c r="BM74" i="7"/>
  <c r="BL74" i="7"/>
  <c r="BG74" i="7"/>
  <c r="BF74" i="7"/>
  <c r="AC74" i="7"/>
  <c r="AR74" i="7" s="1"/>
  <c r="AB74" i="7"/>
  <c r="AQ74" i="7" s="1"/>
  <c r="AA74" i="7"/>
  <c r="AP74" i="7" s="1"/>
  <c r="Z74" i="7"/>
  <c r="AO74" i="7" s="1"/>
  <c r="BP73" i="7"/>
  <c r="BO73" i="7"/>
  <c r="BM73" i="7"/>
  <c r="BL73" i="7"/>
  <c r="BG73" i="7"/>
  <c r="BF73" i="7"/>
  <c r="AC73" i="7"/>
  <c r="AR73" i="7" s="1"/>
  <c r="AB73" i="7"/>
  <c r="AQ73" i="7" s="1"/>
  <c r="AA73" i="7"/>
  <c r="AP73" i="7" s="1"/>
  <c r="Z73" i="7"/>
  <c r="AO73" i="7" s="1"/>
  <c r="BP72" i="7"/>
  <c r="BO72" i="7"/>
  <c r="BM72" i="7"/>
  <c r="BL72" i="7"/>
  <c r="BG72" i="7"/>
  <c r="BF72" i="7"/>
  <c r="AC72" i="7"/>
  <c r="AR72" i="7" s="1"/>
  <c r="AB72" i="7"/>
  <c r="AQ72" i="7" s="1"/>
  <c r="AA72" i="7"/>
  <c r="AP72" i="7" s="1"/>
  <c r="Z72" i="7"/>
  <c r="AO72" i="7" s="1"/>
  <c r="BP70" i="7"/>
  <c r="BG70" i="7"/>
  <c r="BF70" i="7"/>
  <c r="BP69" i="7"/>
  <c r="BO69" i="7"/>
  <c r="BM69" i="7"/>
  <c r="BL69" i="7"/>
  <c r="BG69" i="7"/>
  <c r="BF69" i="7"/>
  <c r="AC69" i="7"/>
  <c r="AR69" i="7" s="1"/>
  <c r="AB69" i="7"/>
  <c r="AQ69" i="7" s="1"/>
  <c r="AA69" i="7"/>
  <c r="AP69" i="7" s="1"/>
  <c r="Z69" i="7"/>
  <c r="AO69" i="7" s="1"/>
  <c r="BP68" i="7"/>
  <c r="BO68" i="7"/>
  <c r="BM68" i="7"/>
  <c r="BL68" i="7"/>
  <c r="BG68" i="7"/>
  <c r="BF68" i="7"/>
  <c r="AC68" i="7"/>
  <c r="AR68" i="7" s="1"/>
  <c r="AB68" i="7"/>
  <c r="AQ68" i="7" s="1"/>
  <c r="AA68" i="7"/>
  <c r="AP68" i="7" s="1"/>
  <c r="Z68" i="7"/>
  <c r="AO68" i="7" s="1"/>
  <c r="BP67" i="7"/>
  <c r="BO67" i="7"/>
  <c r="BM67" i="7"/>
  <c r="BL67" i="7"/>
  <c r="BG67" i="7"/>
  <c r="BF67" i="7"/>
  <c r="AC67" i="7"/>
  <c r="AR67" i="7" s="1"/>
  <c r="AB67" i="7"/>
  <c r="AQ67" i="7" s="1"/>
  <c r="AA67" i="7"/>
  <c r="AP67" i="7" s="1"/>
  <c r="Z67" i="7"/>
  <c r="AO67" i="7" s="1"/>
  <c r="BP66" i="7"/>
  <c r="BO66" i="7"/>
  <c r="BM66" i="7"/>
  <c r="BL66" i="7"/>
  <c r="BG66" i="7"/>
  <c r="BF66" i="7"/>
  <c r="AC66" i="7"/>
  <c r="AR66" i="7" s="1"/>
  <c r="AB66" i="7"/>
  <c r="AQ66" i="7" s="1"/>
  <c r="AA66" i="7"/>
  <c r="AP66" i="7" s="1"/>
  <c r="Z66" i="7"/>
  <c r="AO66" i="7" s="1"/>
  <c r="BP65" i="7"/>
  <c r="BO65" i="7"/>
  <c r="BM65" i="7"/>
  <c r="BL65" i="7"/>
  <c r="BG65" i="7"/>
  <c r="BF65" i="7"/>
  <c r="AC65" i="7"/>
  <c r="AR65" i="7" s="1"/>
  <c r="AB65" i="7"/>
  <c r="AQ65" i="7" s="1"/>
  <c r="AA65" i="7"/>
  <c r="AP65" i="7" s="1"/>
  <c r="Z65" i="7"/>
  <c r="AO65" i="7" s="1"/>
  <c r="BP64" i="7"/>
  <c r="BO64" i="7"/>
  <c r="BM64" i="7"/>
  <c r="BL64" i="7"/>
  <c r="BG64" i="7"/>
  <c r="BF64" i="7"/>
  <c r="AC64" i="7"/>
  <c r="AR64" i="7" s="1"/>
  <c r="AB64" i="7"/>
  <c r="AQ64" i="7" s="1"/>
  <c r="AA64" i="7"/>
  <c r="AP64" i="7" s="1"/>
  <c r="Z64" i="7"/>
  <c r="AO64" i="7" s="1"/>
  <c r="BP63" i="7"/>
  <c r="BO63" i="7"/>
  <c r="BM63" i="7"/>
  <c r="BL63" i="7"/>
  <c r="BG63" i="7"/>
  <c r="BF63" i="7"/>
  <c r="AC63" i="7"/>
  <c r="AR63" i="7" s="1"/>
  <c r="AB63" i="7"/>
  <c r="AQ63" i="7" s="1"/>
  <c r="AA63" i="7"/>
  <c r="AP63" i="7" s="1"/>
  <c r="Z63" i="7"/>
  <c r="AO63" i="7" s="1"/>
  <c r="BP62" i="7"/>
  <c r="BO62" i="7"/>
  <c r="BM62" i="7"/>
  <c r="BL62" i="7"/>
  <c r="BG62" i="7"/>
  <c r="BF62" i="7"/>
  <c r="AC62" i="7"/>
  <c r="AR62" i="7" s="1"/>
  <c r="AB62" i="7"/>
  <c r="AQ62" i="7" s="1"/>
  <c r="AA62" i="7"/>
  <c r="AP62" i="7" s="1"/>
  <c r="Z62" i="7"/>
  <c r="AO62" i="7" s="1"/>
  <c r="BP61" i="7"/>
  <c r="BO61" i="7"/>
  <c r="BM61" i="7"/>
  <c r="BL61" i="7"/>
  <c r="BG61" i="7"/>
  <c r="BF61" i="7"/>
  <c r="AC61" i="7"/>
  <c r="AR61" i="7" s="1"/>
  <c r="AB61" i="7"/>
  <c r="AQ61" i="7" s="1"/>
  <c r="AA61" i="7"/>
  <c r="AP61" i="7" s="1"/>
  <c r="Z61" i="7"/>
  <c r="AO61" i="7" s="1"/>
  <c r="BP60" i="7"/>
  <c r="BO60" i="7"/>
  <c r="BM60" i="7"/>
  <c r="BL60" i="7"/>
  <c r="BG60" i="7"/>
  <c r="BF60" i="7"/>
  <c r="AC60" i="7"/>
  <c r="AR60" i="7" s="1"/>
  <c r="AB60" i="7"/>
  <c r="AQ60" i="7" s="1"/>
  <c r="AA60" i="7"/>
  <c r="AP60" i="7" s="1"/>
  <c r="Z60" i="7"/>
  <c r="AO60" i="7" s="1"/>
  <c r="BP57" i="7"/>
  <c r="BO57" i="7"/>
  <c r="BL57" i="7"/>
  <c r="BG57" i="7"/>
  <c r="BF57" i="7"/>
  <c r="AC57" i="7"/>
  <c r="AR57" i="7" s="1"/>
  <c r="Z57" i="7"/>
  <c r="AO57" i="7" s="1"/>
  <c r="BP56" i="7"/>
  <c r="BO56" i="7"/>
  <c r="BM56" i="7"/>
  <c r="BL56" i="7"/>
  <c r="BG56" i="7"/>
  <c r="BF56" i="7"/>
  <c r="AC56" i="7"/>
  <c r="AR56" i="7" s="1"/>
  <c r="AB56" i="7"/>
  <c r="AQ56" i="7" s="1"/>
  <c r="AA56" i="7"/>
  <c r="AP56" i="7" s="1"/>
  <c r="Z56" i="7"/>
  <c r="AO56" i="7" s="1"/>
  <c r="BP55" i="7"/>
  <c r="BO55" i="7"/>
  <c r="BM55" i="7"/>
  <c r="BL55" i="7"/>
  <c r="BG55" i="7"/>
  <c r="BF55" i="7"/>
  <c r="AC55" i="7"/>
  <c r="AR55" i="7" s="1"/>
  <c r="AB55" i="7"/>
  <c r="AQ55" i="7" s="1"/>
  <c r="AA55" i="7"/>
  <c r="AP55" i="7" s="1"/>
  <c r="Z55" i="7"/>
  <c r="AO55" i="7" s="1"/>
  <c r="BP54" i="7"/>
  <c r="BO54" i="7"/>
  <c r="BM54" i="7"/>
  <c r="BL54" i="7"/>
  <c r="BG54" i="7"/>
  <c r="BF54" i="7"/>
  <c r="AC54" i="7"/>
  <c r="AR54" i="7" s="1"/>
  <c r="AB54" i="7"/>
  <c r="AQ54" i="7" s="1"/>
  <c r="AA54" i="7"/>
  <c r="AP54" i="7" s="1"/>
  <c r="Z54" i="7"/>
  <c r="AO54" i="7" s="1"/>
  <c r="BP53" i="7"/>
  <c r="BO53" i="7"/>
  <c r="BM53" i="7"/>
  <c r="BL53" i="7"/>
  <c r="BG53" i="7"/>
  <c r="BF53" i="7"/>
  <c r="AC53" i="7"/>
  <c r="AR53" i="7" s="1"/>
  <c r="AB53" i="7"/>
  <c r="AQ53" i="7" s="1"/>
  <c r="AA53" i="7"/>
  <c r="AP53" i="7" s="1"/>
  <c r="Z53" i="7"/>
  <c r="AO53" i="7" s="1"/>
  <c r="BP52" i="7"/>
  <c r="BO52" i="7"/>
  <c r="BM52" i="7"/>
  <c r="BL52" i="7"/>
  <c r="BG52" i="7"/>
  <c r="BF52" i="7"/>
  <c r="AC52" i="7"/>
  <c r="AR52" i="7" s="1"/>
  <c r="AB52" i="7"/>
  <c r="AQ52" i="7" s="1"/>
  <c r="AA52" i="7"/>
  <c r="AP52" i="7" s="1"/>
  <c r="Z52" i="7"/>
  <c r="AO52" i="7" s="1"/>
  <c r="BP51" i="7"/>
  <c r="BO51" i="7"/>
  <c r="BM51" i="7"/>
  <c r="BL51" i="7"/>
  <c r="BG51" i="7"/>
  <c r="BF51" i="7"/>
  <c r="AC51" i="7"/>
  <c r="AR51" i="7" s="1"/>
  <c r="AB51" i="7"/>
  <c r="AQ51" i="7" s="1"/>
  <c r="AA51" i="7"/>
  <c r="AP51" i="7" s="1"/>
  <c r="Z51" i="7"/>
  <c r="AO51" i="7" s="1"/>
  <c r="BP50" i="7"/>
  <c r="BO50" i="7"/>
  <c r="BM50" i="7"/>
  <c r="BL50" i="7"/>
  <c r="BG50" i="7"/>
  <c r="BF50" i="7"/>
  <c r="AC50" i="7"/>
  <c r="AR50" i="7" s="1"/>
  <c r="AB50" i="7"/>
  <c r="AQ50" i="7" s="1"/>
  <c r="AA50" i="7"/>
  <c r="AP50" i="7" s="1"/>
  <c r="Z50" i="7"/>
  <c r="AO50" i="7" s="1"/>
  <c r="BP49" i="7"/>
  <c r="BO49" i="7"/>
  <c r="BM49" i="7"/>
  <c r="BL49" i="7"/>
  <c r="BG49" i="7"/>
  <c r="BF49" i="7"/>
  <c r="AC49" i="7"/>
  <c r="AR49" i="7" s="1"/>
  <c r="AB49" i="7"/>
  <c r="AQ49" i="7" s="1"/>
  <c r="AA49" i="7"/>
  <c r="AP49" i="7" s="1"/>
  <c r="Z49" i="7"/>
  <c r="AO49" i="7" s="1"/>
  <c r="BP48" i="7"/>
  <c r="BO48" i="7"/>
  <c r="BM48" i="7"/>
  <c r="BL48" i="7"/>
  <c r="BG48" i="7"/>
  <c r="BF48" i="7"/>
  <c r="AC48" i="7"/>
  <c r="AR48" i="7" s="1"/>
  <c r="AB48" i="7"/>
  <c r="AQ48" i="7" s="1"/>
  <c r="AA48" i="7"/>
  <c r="AP48" i="7" s="1"/>
  <c r="Z48" i="7"/>
  <c r="AO48" i="7" s="1"/>
  <c r="BP47" i="7"/>
  <c r="BO47" i="7"/>
  <c r="BM47" i="7"/>
  <c r="BL47" i="7"/>
  <c r="BG47" i="7"/>
  <c r="BF47" i="7"/>
  <c r="AC47" i="7"/>
  <c r="AR47" i="7" s="1"/>
  <c r="AB47" i="7"/>
  <c r="AQ47" i="7" s="1"/>
  <c r="AA47" i="7"/>
  <c r="AP47" i="7" s="1"/>
  <c r="Z47" i="7"/>
  <c r="AO47" i="7" s="1"/>
  <c r="BP45" i="7"/>
  <c r="BG45" i="7"/>
  <c r="BF45" i="7"/>
  <c r="BP44" i="7"/>
  <c r="BO44" i="7"/>
  <c r="BM44" i="7"/>
  <c r="BL44" i="7"/>
  <c r="BG44" i="7"/>
  <c r="BF44" i="7"/>
  <c r="AC44" i="7"/>
  <c r="AR44" i="7" s="1"/>
  <c r="AB44" i="7"/>
  <c r="AQ44" i="7" s="1"/>
  <c r="AA44" i="7"/>
  <c r="AP44" i="7" s="1"/>
  <c r="Z44" i="7"/>
  <c r="AO44" i="7" s="1"/>
  <c r="BP43" i="7"/>
  <c r="BO43" i="7"/>
  <c r="BM43" i="7"/>
  <c r="BL43" i="7"/>
  <c r="BG43" i="7"/>
  <c r="BF43" i="7"/>
  <c r="AC43" i="7"/>
  <c r="AR43" i="7" s="1"/>
  <c r="AB43" i="7"/>
  <c r="AQ43" i="7" s="1"/>
  <c r="AA43" i="7"/>
  <c r="AP43" i="7" s="1"/>
  <c r="Z43" i="7"/>
  <c r="AO43" i="7" s="1"/>
  <c r="BP42" i="7"/>
  <c r="BO42" i="7"/>
  <c r="BM42" i="7"/>
  <c r="BL42" i="7"/>
  <c r="BG42" i="7"/>
  <c r="BF42" i="7"/>
  <c r="AC42" i="7"/>
  <c r="AR42" i="7" s="1"/>
  <c r="AB42" i="7"/>
  <c r="AQ42" i="7" s="1"/>
  <c r="AA42" i="7"/>
  <c r="AP42" i="7" s="1"/>
  <c r="Z42" i="7"/>
  <c r="AO42" i="7" s="1"/>
  <c r="BP41" i="7"/>
  <c r="BO41" i="7"/>
  <c r="BM41" i="7"/>
  <c r="BL41" i="7"/>
  <c r="BG41" i="7"/>
  <c r="BF41" i="7"/>
  <c r="AC41" i="7"/>
  <c r="AR41" i="7" s="1"/>
  <c r="AB41" i="7"/>
  <c r="AQ41" i="7" s="1"/>
  <c r="AA41" i="7"/>
  <c r="AP41" i="7" s="1"/>
  <c r="Z41" i="7"/>
  <c r="AO41" i="7" s="1"/>
  <c r="BP40" i="7"/>
  <c r="BO40" i="7"/>
  <c r="BM40" i="7"/>
  <c r="BL40" i="7"/>
  <c r="BG40" i="7"/>
  <c r="BF40" i="7"/>
  <c r="AC40" i="7"/>
  <c r="AR40" i="7" s="1"/>
  <c r="AB40" i="7"/>
  <c r="AQ40" i="7" s="1"/>
  <c r="AA40" i="7"/>
  <c r="AP40" i="7" s="1"/>
  <c r="Z40" i="7"/>
  <c r="AO40" i="7" s="1"/>
  <c r="BP39" i="7"/>
  <c r="BO39" i="7"/>
  <c r="BM39" i="7"/>
  <c r="BL39" i="7"/>
  <c r="BG39" i="7"/>
  <c r="BF39" i="7"/>
  <c r="AC39" i="7"/>
  <c r="AR39" i="7" s="1"/>
  <c r="AB39" i="7"/>
  <c r="AQ39" i="7" s="1"/>
  <c r="AA39" i="7"/>
  <c r="AP39" i="7" s="1"/>
  <c r="Z39" i="7"/>
  <c r="AO39" i="7" s="1"/>
  <c r="BP38" i="7"/>
  <c r="BO38" i="7"/>
  <c r="BM38" i="7"/>
  <c r="BL38" i="7"/>
  <c r="BG38" i="7"/>
  <c r="BF38" i="7"/>
  <c r="AC38" i="7"/>
  <c r="AR38" i="7" s="1"/>
  <c r="AB38" i="7"/>
  <c r="AQ38" i="7" s="1"/>
  <c r="AA38" i="7"/>
  <c r="AP38" i="7" s="1"/>
  <c r="Z38" i="7"/>
  <c r="AO38" i="7" s="1"/>
  <c r="BP37" i="7"/>
  <c r="BO37" i="7"/>
  <c r="BM37" i="7"/>
  <c r="BL37" i="7"/>
  <c r="BG37" i="7"/>
  <c r="BF37" i="7"/>
  <c r="AC37" i="7"/>
  <c r="AR37" i="7" s="1"/>
  <c r="AB37" i="7"/>
  <c r="AQ37" i="7" s="1"/>
  <c r="AA37" i="7"/>
  <c r="AP37" i="7" s="1"/>
  <c r="Z37" i="7"/>
  <c r="AO37" i="7" s="1"/>
  <c r="BP34" i="7"/>
  <c r="BM34" i="7"/>
  <c r="BG34" i="7"/>
  <c r="BF34" i="7"/>
  <c r="AA34" i="7"/>
  <c r="AP34" i="7" s="1"/>
  <c r="BP33" i="7"/>
  <c r="BO33" i="7"/>
  <c r="BM33" i="7"/>
  <c r="BL33" i="7"/>
  <c r="BG33" i="7"/>
  <c r="BF33" i="7"/>
  <c r="AC33" i="7"/>
  <c r="AR33" i="7" s="1"/>
  <c r="AB33" i="7"/>
  <c r="AQ33" i="7" s="1"/>
  <c r="AA33" i="7"/>
  <c r="AP33" i="7" s="1"/>
  <c r="Z33" i="7"/>
  <c r="AO33" i="7" s="1"/>
  <c r="BP32" i="7"/>
  <c r="BO32" i="7"/>
  <c r="BM32" i="7"/>
  <c r="BL32" i="7"/>
  <c r="BG32" i="7"/>
  <c r="BF32" i="7"/>
  <c r="AC32" i="7"/>
  <c r="AR32" i="7" s="1"/>
  <c r="AB32" i="7"/>
  <c r="AQ32" i="7" s="1"/>
  <c r="AA32" i="7"/>
  <c r="AP32" i="7" s="1"/>
  <c r="Z32" i="7"/>
  <c r="AO32" i="7" s="1"/>
  <c r="BP31" i="7"/>
  <c r="BO31" i="7"/>
  <c r="BM31" i="7"/>
  <c r="BL31" i="7"/>
  <c r="BG31" i="7"/>
  <c r="BF31" i="7"/>
  <c r="AC31" i="7"/>
  <c r="AR31" i="7" s="1"/>
  <c r="AB31" i="7"/>
  <c r="AQ31" i="7" s="1"/>
  <c r="AA31" i="7"/>
  <c r="AP31" i="7" s="1"/>
  <c r="Z31" i="7"/>
  <c r="AO31" i="7" s="1"/>
  <c r="BP30" i="7"/>
  <c r="BO30" i="7"/>
  <c r="BM30" i="7"/>
  <c r="BL30" i="7"/>
  <c r="BG30" i="7"/>
  <c r="BF30" i="7"/>
  <c r="AC30" i="7"/>
  <c r="AR30" i="7" s="1"/>
  <c r="AB30" i="7"/>
  <c r="AQ30" i="7" s="1"/>
  <c r="AA30" i="7"/>
  <c r="AP30" i="7" s="1"/>
  <c r="Z30" i="7"/>
  <c r="AO30" i="7" s="1"/>
  <c r="BP29" i="7"/>
  <c r="BO29" i="7"/>
  <c r="BM29" i="7"/>
  <c r="BL29" i="7"/>
  <c r="BG29" i="7"/>
  <c r="BF29" i="7"/>
  <c r="AC29" i="7"/>
  <c r="AR29" i="7" s="1"/>
  <c r="AB29" i="7"/>
  <c r="AQ29" i="7" s="1"/>
  <c r="AA29" i="7"/>
  <c r="AP29" i="7" s="1"/>
  <c r="Z29" i="7"/>
  <c r="AO29" i="7" s="1"/>
  <c r="BP28" i="7"/>
  <c r="BO28" i="7"/>
  <c r="BM28" i="7"/>
  <c r="BL28" i="7"/>
  <c r="BG28" i="7"/>
  <c r="BF28" i="7"/>
  <c r="AC28" i="7"/>
  <c r="AR28" i="7" s="1"/>
  <c r="AB28" i="7"/>
  <c r="AQ28" i="7" s="1"/>
  <c r="AA28" i="7"/>
  <c r="AP28" i="7" s="1"/>
  <c r="Z28" i="7"/>
  <c r="AO28" i="7" s="1"/>
  <c r="BP27" i="7"/>
  <c r="BO27" i="7"/>
  <c r="BM27" i="7"/>
  <c r="BL27" i="7"/>
  <c r="BG27" i="7"/>
  <c r="BF27" i="7"/>
  <c r="AC27" i="7"/>
  <c r="AR27" i="7" s="1"/>
  <c r="AB27" i="7"/>
  <c r="AQ27" i="7" s="1"/>
  <c r="AA27" i="7"/>
  <c r="AP27" i="7" s="1"/>
  <c r="Z27" i="7"/>
  <c r="AO27" i="7" s="1"/>
  <c r="BP26" i="7"/>
  <c r="BO26" i="7"/>
  <c r="BM26" i="7"/>
  <c r="BL26" i="7"/>
  <c r="BG26" i="7"/>
  <c r="BF26" i="7"/>
  <c r="AC26" i="7"/>
  <c r="AR26" i="7" s="1"/>
  <c r="AB26" i="7"/>
  <c r="AQ26" i="7" s="1"/>
  <c r="AA26" i="7"/>
  <c r="AP26" i="7" s="1"/>
  <c r="Z26" i="7"/>
  <c r="AO26" i="7" s="1"/>
  <c r="BP25" i="7"/>
  <c r="BO25" i="7"/>
  <c r="BM25" i="7"/>
  <c r="BL25" i="7"/>
  <c r="BG25" i="7"/>
  <c r="BF25" i="7"/>
  <c r="AC25" i="7"/>
  <c r="AR25" i="7" s="1"/>
  <c r="AB25" i="7"/>
  <c r="AQ25" i="7" s="1"/>
  <c r="AA25" i="7"/>
  <c r="AP25" i="7" s="1"/>
  <c r="Z25" i="7"/>
  <c r="AO25" i="7" s="1"/>
  <c r="BO23" i="7"/>
  <c r="BG23" i="7"/>
  <c r="BF23" i="7"/>
  <c r="BP22" i="7"/>
  <c r="BO22" i="7"/>
  <c r="BM22" i="7"/>
  <c r="BL22" i="7"/>
  <c r="BG22" i="7"/>
  <c r="BF22" i="7"/>
  <c r="AC22" i="7"/>
  <c r="AR22" i="7" s="1"/>
  <c r="AB22" i="7"/>
  <c r="AQ22" i="7" s="1"/>
  <c r="AA22" i="7"/>
  <c r="AP22" i="7" s="1"/>
  <c r="Z22" i="7"/>
  <c r="AO22" i="7" s="1"/>
  <c r="BP21" i="7"/>
  <c r="BO21" i="7"/>
  <c r="BM21" i="7"/>
  <c r="BL21" i="7"/>
  <c r="BG21" i="7"/>
  <c r="BF21" i="7"/>
  <c r="AC21" i="7"/>
  <c r="AR21" i="7" s="1"/>
  <c r="AB21" i="7"/>
  <c r="AQ21" i="7" s="1"/>
  <c r="AA21" i="7"/>
  <c r="AP21" i="7" s="1"/>
  <c r="Z21" i="7"/>
  <c r="AO21" i="7" s="1"/>
  <c r="BP20" i="7"/>
  <c r="BO20" i="7"/>
  <c r="BM20" i="7"/>
  <c r="BL20" i="7"/>
  <c r="BG20" i="7"/>
  <c r="BF20" i="7"/>
  <c r="AC20" i="7"/>
  <c r="AR20" i="7" s="1"/>
  <c r="AB20" i="7"/>
  <c r="AQ20" i="7" s="1"/>
  <c r="AA20" i="7"/>
  <c r="AP20" i="7" s="1"/>
  <c r="Z20" i="7"/>
  <c r="AO20" i="7" s="1"/>
  <c r="BP19" i="7"/>
  <c r="BO19" i="7"/>
  <c r="BM19" i="7"/>
  <c r="BL19" i="7"/>
  <c r="BG19" i="7"/>
  <c r="BF19" i="7"/>
  <c r="AC19" i="7"/>
  <c r="AR19" i="7" s="1"/>
  <c r="AB19" i="7"/>
  <c r="AQ19" i="7" s="1"/>
  <c r="AA19" i="7"/>
  <c r="AP19" i="7" s="1"/>
  <c r="Z19" i="7"/>
  <c r="AO19" i="7" s="1"/>
  <c r="BP18" i="7"/>
  <c r="BO18" i="7"/>
  <c r="BM18" i="7"/>
  <c r="BL18" i="7"/>
  <c r="BG18" i="7"/>
  <c r="BF18" i="7"/>
  <c r="AC18" i="7"/>
  <c r="AR18" i="7" s="1"/>
  <c r="AB18" i="7"/>
  <c r="AQ18" i="7" s="1"/>
  <c r="AA18" i="7"/>
  <c r="AP18" i="7" s="1"/>
  <c r="Z18" i="7"/>
  <c r="AO18" i="7" s="1"/>
  <c r="BP17" i="7"/>
  <c r="BO17" i="7"/>
  <c r="BM17" i="7"/>
  <c r="BL17" i="7"/>
  <c r="BG17" i="7"/>
  <c r="BF17" i="7"/>
  <c r="AC17" i="7"/>
  <c r="AR17" i="7" s="1"/>
  <c r="AB17" i="7"/>
  <c r="AQ17" i="7" s="1"/>
  <c r="AA17" i="7"/>
  <c r="AP17" i="7" s="1"/>
  <c r="Z17" i="7"/>
  <c r="AO17" i="7" s="1"/>
  <c r="BP16" i="7"/>
  <c r="BO16" i="7"/>
  <c r="BM16" i="7"/>
  <c r="BL16" i="7"/>
  <c r="BG16" i="7"/>
  <c r="BF16" i="7"/>
  <c r="AC16" i="7"/>
  <c r="AR16" i="7" s="1"/>
  <c r="AB16" i="7"/>
  <c r="AQ16" i="7" s="1"/>
  <c r="AA16" i="7"/>
  <c r="AP16" i="7" s="1"/>
  <c r="Z16" i="7"/>
  <c r="AO16" i="7" s="1"/>
  <c r="BP15" i="7"/>
  <c r="BO15" i="7"/>
  <c r="BM15" i="7"/>
  <c r="BL15" i="7"/>
  <c r="BG15" i="7"/>
  <c r="BF15" i="7"/>
  <c r="AC15" i="7"/>
  <c r="AR15" i="7" s="1"/>
  <c r="AB15" i="7"/>
  <c r="AQ15" i="7" s="1"/>
  <c r="AA15" i="7"/>
  <c r="AP15" i="7" s="1"/>
  <c r="Z15" i="7"/>
  <c r="AO15" i="7" s="1"/>
  <c r="BP14" i="7"/>
  <c r="BO14" i="7"/>
  <c r="BM14" i="7"/>
  <c r="BL14" i="7"/>
  <c r="BG14" i="7"/>
  <c r="BF14" i="7"/>
  <c r="AC14" i="7"/>
  <c r="AR14" i="7" s="1"/>
  <c r="AB14" i="7"/>
  <c r="AQ14" i="7" s="1"/>
  <c r="AA14" i="7"/>
  <c r="AP14" i="7" s="1"/>
  <c r="Z14" i="7"/>
  <c r="AO14" i="7" s="1"/>
  <c r="BG12" i="7"/>
  <c r="BF12" i="7"/>
  <c r="BP11" i="7"/>
  <c r="BO11" i="7"/>
  <c r="BM11" i="7"/>
  <c r="BL11" i="7"/>
  <c r="BG11" i="7"/>
  <c r="BF11" i="7"/>
  <c r="AC11" i="7"/>
  <c r="AR11" i="7" s="1"/>
  <c r="AB11" i="7"/>
  <c r="AQ11" i="7" s="1"/>
  <c r="AA11" i="7"/>
  <c r="AP11" i="7" s="1"/>
  <c r="Z11" i="7"/>
  <c r="AO11" i="7" s="1"/>
  <c r="BP10" i="7"/>
  <c r="BO10" i="7"/>
  <c r="BM10" i="7"/>
  <c r="BL10" i="7"/>
  <c r="BG10" i="7"/>
  <c r="BF10" i="7"/>
  <c r="AC10" i="7"/>
  <c r="AR10" i="7" s="1"/>
  <c r="AB10" i="7"/>
  <c r="AQ10" i="7" s="1"/>
  <c r="AA10" i="7"/>
  <c r="AP10" i="7" s="1"/>
  <c r="Z10" i="7"/>
  <c r="AO10" i="7" s="1"/>
  <c r="BP9" i="7"/>
  <c r="BO9" i="7"/>
  <c r="BM9" i="7"/>
  <c r="BL9" i="7"/>
  <c r="BG9" i="7"/>
  <c r="BF9" i="7"/>
  <c r="AC9" i="7"/>
  <c r="AR9" i="7" s="1"/>
  <c r="AB9" i="7"/>
  <c r="AQ9" i="7" s="1"/>
  <c r="AA9" i="7"/>
  <c r="AP9" i="7" s="1"/>
  <c r="Z9" i="7"/>
  <c r="AZ7" i="6" s="1"/>
  <c r="BP8" i="7"/>
  <c r="BO8" i="7"/>
  <c r="BM8" i="7"/>
  <c r="BL8" i="7"/>
  <c r="BG8" i="7"/>
  <c r="BF8" i="7"/>
  <c r="AC8" i="7"/>
  <c r="AR8" i="7" s="1"/>
  <c r="AB8" i="7"/>
  <c r="AQ8" i="7" s="1"/>
  <c r="AA8" i="7"/>
  <c r="AP8" i="7" s="1"/>
  <c r="Z8" i="7"/>
  <c r="AO8" i="7" s="1"/>
  <c r="BP7" i="7"/>
  <c r="BO7" i="7"/>
  <c r="BM7" i="7"/>
  <c r="BL7" i="7"/>
  <c r="BG7" i="7"/>
  <c r="BF7" i="7"/>
  <c r="AC7" i="7"/>
  <c r="AR7" i="7" s="1"/>
  <c r="AB7" i="7"/>
  <c r="AQ7" i="7" s="1"/>
  <c r="AA7" i="7"/>
  <c r="AP7" i="7" s="1"/>
  <c r="Z7" i="7"/>
  <c r="AO7" i="7" s="1"/>
  <c r="BP6" i="7"/>
  <c r="BO6" i="7"/>
  <c r="BM6" i="7"/>
  <c r="BL6" i="7"/>
  <c r="BG6" i="7"/>
  <c r="BF6" i="7"/>
  <c r="AC6" i="7"/>
  <c r="AR6" i="7" s="1"/>
  <c r="AB6" i="7"/>
  <c r="AQ6" i="7" s="1"/>
  <c r="AA6" i="7"/>
  <c r="AP6" i="7" s="1"/>
  <c r="Z6" i="7"/>
  <c r="AO6" i="7" s="1"/>
  <c r="BP5" i="7"/>
  <c r="BO5" i="7"/>
  <c r="BQ14" i="6" s="1"/>
  <c r="BM5" i="7"/>
  <c r="BL5" i="7"/>
  <c r="BG5" i="7"/>
  <c r="BF5" i="7"/>
  <c r="AC5" i="7"/>
  <c r="AR5" i="7" s="1"/>
  <c r="AB5" i="7"/>
  <c r="AQ5" i="7" s="1"/>
  <c r="AA5" i="7"/>
  <c r="AP5" i="7" s="1"/>
  <c r="Z5" i="7"/>
  <c r="AO5" i="7" s="1"/>
  <c r="BP4" i="7"/>
  <c r="BO4" i="7"/>
  <c r="BM4" i="7"/>
  <c r="BL4" i="7"/>
  <c r="BG4" i="7"/>
  <c r="BF4" i="7"/>
  <c r="AC4" i="7"/>
  <c r="AR4" i="7" s="1"/>
  <c r="AB4" i="7"/>
  <c r="AQ4" i="7" s="1"/>
  <c r="AA4" i="7"/>
  <c r="AP4" i="7" s="1"/>
  <c r="Z4" i="7"/>
  <c r="AO4" i="7" s="1"/>
  <c r="BP3" i="7"/>
  <c r="BP15" i="6" s="1"/>
  <c r="BO3" i="7"/>
  <c r="BM3" i="7"/>
  <c r="BL3" i="7"/>
  <c r="BG3" i="7"/>
  <c r="BF3" i="7"/>
  <c r="AC3" i="7"/>
  <c r="AR3" i="7" s="1"/>
  <c r="AB3" i="7"/>
  <c r="AQ3" i="7" s="1"/>
  <c r="AA3" i="7"/>
  <c r="BB7" i="6" s="1"/>
  <c r="Z3" i="7"/>
  <c r="AY7" i="6" s="1"/>
  <c r="BP2" i="7"/>
  <c r="BO2" i="7"/>
  <c r="BP14" i="6" s="1"/>
  <c r="BM2" i="7"/>
  <c r="BP9" i="6" s="1"/>
  <c r="BL2" i="7"/>
  <c r="BP8" i="6" s="1"/>
  <c r="BG2" i="7"/>
  <c r="BP3" i="6" s="1"/>
  <c r="BF2" i="7"/>
  <c r="BP2" i="6" s="1"/>
  <c r="AC2" i="7"/>
  <c r="BH7" i="6" s="1"/>
  <c r="AB2" i="7"/>
  <c r="BE7" i="6" s="1"/>
  <c r="AA2" i="7"/>
  <c r="AP2" i="7" s="1"/>
  <c r="Z2" i="7"/>
  <c r="AO2" i="7" s="1"/>
  <c r="BQ3" i="6" l="1"/>
  <c r="BI5" i="6"/>
  <c r="BE6" i="6"/>
  <c r="AO9" i="7"/>
  <c r="AR2" i="7"/>
  <c r="X2" i="6"/>
  <c r="X4" i="6"/>
  <c r="AL3" i="6"/>
  <c r="BQ2" i="6"/>
  <c r="BC6" i="6"/>
  <c r="CH2" i="6"/>
  <c r="CH4" i="6"/>
  <c r="CU3" i="6"/>
  <c r="BF5" i="6"/>
  <c r="BC8" i="6"/>
  <c r="BF10" i="6"/>
  <c r="AA2" i="6"/>
  <c r="AA4" i="6"/>
  <c r="AO3" i="6"/>
  <c r="AZ6" i="6"/>
  <c r="BY3" i="6"/>
  <c r="CL2" i="6"/>
  <c r="CL4" i="6"/>
  <c r="AF2" i="8"/>
  <c r="BC10" i="6"/>
  <c r="AQ2" i="7"/>
  <c r="BL2" i="6" s="1"/>
  <c r="AD2" i="6"/>
  <c r="AD4" i="6"/>
  <c r="AR3" i="6"/>
  <c r="CB3" i="6"/>
  <c r="CO2" i="6"/>
  <c r="CO4" i="6"/>
  <c r="BF4" i="6"/>
  <c r="AZ5" i="6"/>
  <c r="AZ10" i="6"/>
  <c r="AT4" i="7"/>
  <c r="AT2" i="7" s="1"/>
  <c r="AG2" i="6"/>
  <c r="AG4" i="6"/>
  <c r="AU3" i="6"/>
  <c r="BI7" i="6"/>
  <c r="BQ9" i="6"/>
  <c r="CE3" i="6"/>
  <c r="CR2" i="6"/>
  <c r="CR4" i="6"/>
  <c r="BC4" i="6"/>
  <c r="AH2" i="7"/>
  <c r="BI11" i="6"/>
  <c r="AP3" i="7"/>
  <c r="X3" i="6"/>
  <c r="AL2" i="6"/>
  <c r="AL4" i="6"/>
  <c r="BF7" i="6"/>
  <c r="BQ8" i="6"/>
  <c r="CH3" i="6"/>
  <c r="CU2" i="6"/>
  <c r="CU4" i="6"/>
  <c r="AZ4" i="6"/>
  <c r="BF11" i="6"/>
  <c r="AO3" i="7"/>
  <c r="AA3" i="6"/>
  <c r="AO2" i="6"/>
  <c r="AO4" i="6"/>
  <c r="BC7" i="6"/>
  <c r="BQ15" i="6"/>
  <c r="BY2" i="6"/>
  <c r="BY4" i="6"/>
  <c r="CL3" i="6"/>
  <c r="BQ12" i="6"/>
  <c r="AD3" i="6"/>
  <c r="AR2" i="6"/>
  <c r="AR4" i="6"/>
  <c r="BQ11" i="6"/>
  <c r="BM2" i="6" l="1"/>
</calcChain>
</file>

<file path=xl/sharedStrings.xml><?xml version="1.0" encoding="utf-8"?>
<sst xmlns="http://schemas.openxmlformats.org/spreadsheetml/2006/main" count="1525" uniqueCount="319">
  <si>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</si>
  <si>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</si>
  <si>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</si>
  <si>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</si>
  <si>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</si>
  <si>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</si>
  <si>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</si>
  <si>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</si>
  <si>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</si>
  <si>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</si>
  <si>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</si>
  <si>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</si>
  <si>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</si>
  <si>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</si>
  <si>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</si>
  <si>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</si>
  <si>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</si>
  <si>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</si>
  <si>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</si>
  <si>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</si>
  <si>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</si>
  <si>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</si>
  <si>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</si>
  <si>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</si>
  <si>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</si>
  <si>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</si>
  <si>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</si>
  <si>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</si>
  <si>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</si>
  <si>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</si>
  <si>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</si>
  <si>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</si>
  <si>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</si>
  <si>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</si>
  <si>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</si>
  <si>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</si>
  <si>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</si>
  <si>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</si>
  <si>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</si>
  <si>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</si>
  <si>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</si>
  <si>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</si>
  <si>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</si>
  <si>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</si>
  <si>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</si>
  <si>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</si>
  <si>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</si>
  <si>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</si>
  <si>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</si>
  <si>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</si>
  <si>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</si>
  <si>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</si>
  <si>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</si>
  <si>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</si>
  <si>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</si>
  <si>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</si>
  <si>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</si>
  <si>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</si>
  <si>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</si>
  <si>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</si>
  <si>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</si>
  <si>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</si>
  <si>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</si>
  <si>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</si>
  <si>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</si>
  <si>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</si>
  <si>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</si>
  <si>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</si>
  <si>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</si>
  <si>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</si>
  <si>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</si>
  <si>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</si>
  <si>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</si>
  <si>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</si>
  <si>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</si>
  <si>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</si>
  <si>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</si>
  <si>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</si>
  <si>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</si>
  <si>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</si>
  <si>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</si>
  <si>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</si>
  <si>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</si>
  <si>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</si>
  <si>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</si>
  <si>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</si>
  <si>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</si>
  <si>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</si>
  <si>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</si>
  <si>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</si>
  <si>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</si>
  <si>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</si>
  <si>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</si>
  <si>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</si>
  <si>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</si>
  <si>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</si>
  <si>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</si>
  <si>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</si>
  <si>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</si>
  <si>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</si>
  <si>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</si>
  <si>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</si>
  <si>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</si>
  <si>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</si>
  <si>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</si>
  <si>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</si>
  <si>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</si>
  <si>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</si>
  <si>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</si>
  <si>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</si>
  <si>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</si>
  <si>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</si>
  <si>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</si>
  <si>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</si>
  <si>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</si>
  <si>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</si>
  <si>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</si>
  <si>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</si>
  <si>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</si>
  <si>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</si>
  <si>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</si>
  <si>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</si>
  <si>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</si>
  <si>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</si>
  <si>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</si>
  <si>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</si>
  <si>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</si>
  <si>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</si>
  <si>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</si>
  <si>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</si>
  <si>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</si>
  <si>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</si>
  <si>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</si>
  <si>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</si>
  <si>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</si>
  <si>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</si>
  <si>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</si>
  <si>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</si>
  <si>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</si>
  <si>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</si>
  <si>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</si>
  <si>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</si>
  <si>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</si>
  <si>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</si>
  <si>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</si>
  <si>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</si>
  <si>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</si>
  <si>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</si>
  <si>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</si>
  <si>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</si>
  <si>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</si>
  <si>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</si>
  <si>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</si>
  <si>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</si>
  <si>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</si>
  <si>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</si>
  <si>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</si>
  <si>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</si>
  <si>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</si>
  <si>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</si>
  <si>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</si>
  <si>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</si>
  <si>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</si>
  <si>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</si>
  <si>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</si>
  <si>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</si>
  <si>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</si>
  <si>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</si>
  <si>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</si>
  <si>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</si>
  <si>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</si>
  <si>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</si>
  <si>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</si>
  <si>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</si>
  <si>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</si>
  <si>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</si>
  <si>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</si>
  <si>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</si>
  <si>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</si>
  <si>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</si>
  <si>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</si>
  <si>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</si>
  <si>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</si>
  <si>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</si>
  <si>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</si>
  <si>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</si>
  <si>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</si>
  <si>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</si>
  <si>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</si>
  <si>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</si>
  <si>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</si>
  <si>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</si>
  <si>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</si>
  <si>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</si>
  <si>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</si>
  <si>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</si>
  <si>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</si>
  <si>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</si>
  <si>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</si>
  <si>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</si>
  <si>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</si>
  <si>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</si>
  <si>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</si>
  <si>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</si>
  <si>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</si>
  <si>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</si>
  <si>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</si>
  <si>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</si>
  <si>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</si>
  <si>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</si>
  <si>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</si>
  <si>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</si>
  <si>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</si>
  <si>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</si>
  <si>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</si>
  <si>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</si>
  <si>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</si>
  <si>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</si>
  <si>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</si>
  <si>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</si>
  <si>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</si>
  <si>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</si>
  <si>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</si>
  <si>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</si>
  <si>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</si>
  <si>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</si>
  <si>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</si>
  <si>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</si>
  <si>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</si>
  <si>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</si>
  <si>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</si>
  <si>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</si>
  <si>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</si>
  <si>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</si>
  <si>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</si>
  <si>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</si>
  <si>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</si>
  <si>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</si>
  <si>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</si>
  <si>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</si>
  <si>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</si>
  <si>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</si>
  <si>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</si>
  <si>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</si>
  <si>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</si>
  <si>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</si>
  <si>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</si>
  <si>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</si>
  <si>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</si>
  <si>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</si>
  <si>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</si>
  <si>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</si>
  <si>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</si>
  <si>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</si>
  <si>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</si>
  <si>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</si>
  <si>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</si>
  <si>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</si>
  <si>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</si>
  <si>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3142</t>
  </si>
  <si>
    <t>1423</t>
  </si>
  <si>
    <t>4234</t>
  </si>
  <si>
    <t>2341</t>
  </si>
  <si>
    <t>3412</t>
  </si>
  <si>
    <t>4123</t>
  </si>
  <si>
    <t>1234</t>
  </si>
  <si>
    <t>2314</t>
  </si>
  <si>
    <t>3143</t>
  </si>
  <si>
    <t>1432</t>
  </si>
  <si>
    <t>4321</t>
  </si>
  <si>
    <t>3214</t>
  </si>
  <si>
    <t>2142</t>
  </si>
  <si>
    <t>4231</t>
  </si>
  <si>
    <t>2143</t>
  </si>
  <si>
    <t>Ab</t>
  </si>
  <si>
    <t>Other</t>
  </si>
  <si>
    <t>Ca</t>
  </si>
  <si>
    <t>Cb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</si>
  <si>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</si>
  <si>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</si>
  <si>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</si>
  <si>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</si>
  <si>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</si>
  <si>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</si>
  <si>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</si>
  <si>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</si>
  <si>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</si>
  <si>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</si>
  <si>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</si>
  <si>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</si>
  <si>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</si>
  <si>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</si>
  <si>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</si>
  <si>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</si>
  <si>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</si>
  <si>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</si>
  <si>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</si>
  <si>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</si>
  <si>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</si>
  <si>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</si>
  <si>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</si>
  <si>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</si>
  <si>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</si>
  <si>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</si>
  <si>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</si>
  <si>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</si>
  <si>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</si>
  <si>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</si>
  <si>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</si>
  <si>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</si>
  <si>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</si>
  <si>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</si>
  <si>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</si>
  <si>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</si>
  <si>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</si>
  <si>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</si>
  <si>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</si>
  <si>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</si>
  <si>
    <t>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</si>
</sst>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Graph!$D$5:$D$251</c:f>
              <c:numCache>
                <c:formatCode>General</c:formatCode>
                <c:ptCount val="2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9-4422-A20C-5B6D3E00565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Graph!$B$5:$B$251</c:f>
              <c:numCache>
                <c:formatCode>General</c:formatCode>
                <c:ptCount val="24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9-4422-A20C-5B6D3E00565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Graph!$C$5:$C$251</c:f>
              <c:numCache>
                <c:formatCode>General</c:formatCode>
                <c:ptCount val="247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9-4422-A20C-5B6D3E00565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Graph!$E$5:$E$251</c:f>
              <c:numCache>
                <c:formatCode>General</c:formatCode>
                <c:ptCount val="247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9-4422-A20C-5B6D3E00565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Graph!$G$5:$G$251</c:f>
              <c:numCache>
                <c:formatCode>General</c:formatCode>
                <c:ptCount val="2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9-4422-A20C-5B6D3E00565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Graph!$A$4:$A$252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</c:numCache>
            </c:numRef>
          </c:xVal>
          <c:yVal>
            <c:numRef>
              <c:f>Graph!$H$5:$H$251</c:f>
              <c:numCache>
                <c:formatCode>General</c:formatCode>
                <c:ptCount val="2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9-4422-A20C-5B6D3E005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7567"/>
        <c:axId val="151890367"/>
      </c:scatterChart>
      <c:valAx>
        <c:axId val="151897567"/>
        <c:scaling>
          <c:orientation val="minMax"/>
          <c:max val="251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51890367"/>
        <c:crosses val="autoZero"/>
        <c:crossBetween val="midCat"/>
      </c:valAx>
      <c:valAx>
        <c:axId val="151890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97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Graph!$A$2221:$A$2451</c:f>
              <c:numCache>
                <c:formatCode>General</c:formatCode>
                <c:ptCount val="231"/>
                <c:pt idx="0">
                  <c:v>2488</c:v>
                </c:pt>
                <c:pt idx="1">
                  <c:v>2489</c:v>
                </c:pt>
                <c:pt idx="2">
                  <c:v>2490</c:v>
                </c:pt>
                <c:pt idx="3">
                  <c:v>2491</c:v>
                </c:pt>
                <c:pt idx="4">
                  <c:v>2492</c:v>
                </c:pt>
                <c:pt idx="5">
                  <c:v>2493</c:v>
                </c:pt>
                <c:pt idx="6">
                  <c:v>2494</c:v>
                </c:pt>
                <c:pt idx="7">
                  <c:v>2495</c:v>
                </c:pt>
                <c:pt idx="8">
                  <c:v>2496</c:v>
                </c:pt>
                <c:pt idx="9">
                  <c:v>2497</c:v>
                </c:pt>
                <c:pt idx="10">
                  <c:v>2498</c:v>
                </c:pt>
                <c:pt idx="11">
                  <c:v>2499</c:v>
                </c:pt>
                <c:pt idx="12">
                  <c:v>2500</c:v>
                </c:pt>
                <c:pt idx="13">
                  <c:v>2501</c:v>
                </c:pt>
                <c:pt idx="14">
                  <c:v>2502</c:v>
                </c:pt>
                <c:pt idx="15">
                  <c:v>2503</c:v>
                </c:pt>
                <c:pt idx="16">
                  <c:v>2504</c:v>
                </c:pt>
                <c:pt idx="17">
                  <c:v>2505</c:v>
                </c:pt>
                <c:pt idx="18">
                  <c:v>2506</c:v>
                </c:pt>
                <c:pt idx="19">
                  <c:v>2507</c:v>
                </c:pt>
                <c:pt idx="20">
                  <c:v>2508</c:v>
                </c:pt>
                <c:pt idx="21">
                  <c:v>2509</c:v>
                </c:pt>
                <c:pt idx="22">
                  <c:v>2510</c:v>
                </c:pt>
                <c:pt idx="23">
                  <c:v>2511</c:v>
                </c:pt>
                <c:pt idx="24">
                  <c:v>2512</c:v>
                </c:pt>
                <c:pt idx="25">
                  <c:v>2513</c:v>
                </c:pt>
                <c:pt idx="26">
                  <c:v>2514</c:v>
                </c:pt>
                <c:pt idx="27">
                  <c:v>2515</c:v>
                </c:pt>
                <c:pt idx="28">
                  <c:v>2516</c:v>
                </c:pt>
                <c:pt idx="29">
                  <c:v>2517</c:v>
                </c:pt>
                <c:pt idx="30">
                  <c:v>2518</c:v>
                </c:pt>
                <c:pt idx="31">
                  <c:v>2519</c:v>
                </c:pt>
                <c:pt idx="32">
                  <c:v>2520</c:v>
                </c:pt>
                <c:pt idx="33">
                  <c:v>2521</c:v>
                </c:pt>
                <c:pt idx="34">
                  <c:v>2522</c:v>
                </c:pt>
                <c:pt idx="35">
                  <c:v>2523</c:v>
                </c:pt>
                <c:pt idx="36">
                  <c:v>2524</c:v>
                </c:pt>
                <c:pt idx="37">
                  <c:v>2525</c:v>
                </c:pt>
                <c:pt idx="38">
                  <c:v>2526</c:v>
                </c:pt>
                <c:pt idx="39">
                  <c:v>2527</c:v>
                </c:pt>
                <c:pt idx="40">
                  <c:v>2528</c:v>
                </c:pt>
                <c:pt idx="41">
                  <c:v>2529</c:v>
                </c:pt>
                <c:pt idx="42">
                  <c:v>2530</c:v>
                </c:pt>
                <c:pt idx="43">
                  <c:v>2531</c:v>
                </c:pt>
                <c:pt idx="44">
                  <c:v>2532</c:v>
                </c:pt>
                <c:pt idx="45">
                  <c:v>2533</c:v>
                </c:pt>
                <c:pt idx="46">
                  <c:v>2534</c:v>
                </c:pt>
                <c:pt idx="47">
                  <c:v>2535</c:v>
                </c:pt>
                <c:pt idx="48">
                  <c:v>2536</c:v>
                </c:pt>
                <c:pt idx="49">
                  <c:v>2537</c:v>
                </c:pt>
                <c:pt idx="50">
                  <c:v>2538</c:v>
                </c:pt>
                <c:pt idx="51">
                  <c:v>2539</c:v>
                </c:pt>
                <c:pt idx="52">
                  <c:v>2540</c:v>
                </c:pt>
                <c:pt idx="53">
                  <c:v>2541</c:v>
                </c:pt>
                <c:pt idx="54">
                  <c:v>2542</c:v>
                </c:pt>
                <c:pt idx="55">
                  <c:v>2543</c:v>
                </c:pt>
                <c:pt idx="56">
                  <c:v>2544</c:v>
                </c:pt>
                <c:pt idx="57">
                  <c:v>2545</c:v>
                </c:pt>
                <c:pt idx="58">
                  <c:v>2546</c:v>
                </c:pt>
                <c:pt idx="59">
                  <c:v>2547</c:v>
                </c:pt>
                <c:pt idx="60">
                  <c:v>2548</c:v>
                </c:pt>
                <c:pt idx="61">
                  <c:v>2549</c:v>
                </c:pt>
                <c:pt idx="62">
                  <c:v>2550</c:v>
                </c:pt>
                <c:pt idx="63">
                  <c:v>2551</c:v>
                </c:pt>
                <c:pt idx="64">
                  <c:v>2552</c:v>
                </c:pt>
                <c:pt idx="65">
                  <c:v>2553</c:v>
                </c:pt>
                <c:pt idx="66">
                  <c:v>2554</c:v>
                </c:pt>
                <c:pt idx="67">
                  <c:v>2555</c:v>
                </c:pt>
                <c:pt idx="68">
                  <c:v>2556</c:v>
                </c:pt>
                <c:pt idx="69">
                  <c:v>2557</c:v>
                </c:pt>
                <c:pt idx="70">
                  <c:v>2558</c:v>
                </c:pt>
                <c:pt idx="71">
                  <c:v>2559</c:v>
                </c:pt>
                <c:pt idx="72">
                  <c:v>2560</c:v>
                </c:pt>
                <c:pt idx="73">
                  <c:v>2561</c:v>
                </c:pt>
                <c:pt idx="74">
                  <c:v>2562</c:v>
                </c:pt>
                <c:pt idx="75">
                  <c:v>2563</c:v>
                </c:pt>
                <c:pt idx="76">
                  <c:v>2564</c:v>
                </c:pt>
                <c:pt idx="77">
                  <c:v>2565</c:v>
                </c:pt>
                <c:pt idx="78">
                  <c:v>2566</c:v>
                </c:pt>
                <c:pt idx="79">
                  <c:v>2567</c:v>
                </c:pt>
                <c:pt idx="80">
                  <c:v>2568</c:v>
                </c:pt>
                <c:pt idx="81">
                  <c:v>2569</c:v>
                </c:pt>
                <c:pt idx="82">
                  <c:v>2570</c:v>
                </c:pt>
                <c:pt idx="83">
                  <c:v>2571</c:v>
                </c:pt>
                <c:pt idx="84">
                  <c:v>2572</c:v>
                </c:pt>
                <c:pt idx="85">
                  <c:v>2573</c:v>
                </c:pt>
                <c:pt idx="86">
                  <c:v>2574</c:v>
                </c:pt>
                <c:pt idx="87">
                  <c:v>2575</c:v>
                </c:pt>
                <c:pt idx="88">
                  <c:v>2576</c:v>
                </c:pt>
                <c:pt idx="89">
                  <c:v>2577</c:v>
                </c:pt>
                <c:pt idx="90">
                  <c:v>2578</c:v>
                </c:pt>
                <c:pt idx="91">
                  <c:v>2579</c:v>
                </c:pt>
                <c:pt idx="92">
                  <c:v>2580</c:v>
                </c:pt>
                <c:pt idx="93">
                  <c:v>2581</c:v>
                </c:pt>
                <c:pt idx="94">
                  <c:v>2582</c:v>
                </c:pt>
                <c:pt idx="95">
                  <c:v>2583</c:v>
                </c:pt>
                <c:pt idx="96">
                  <c:v>2584</c:v>
                </c:pt>
                <c:pt idx="97">
                  <c:v>2585</c:v>
                </c:pt>
                <c:pt idx="98">
                  <c:v>2586</c:v>
                </c:pt>
                <c:pt idx="99">
                  <c:v>2587</c:v>
                </c:pt>
                <c:pt idx="100">
                  <c:v>2588</c:v>
                </c:pt>
                <c:pt idx="101">
                  <c:v>2589</c:v>
                </c:pt>
                <c:pt idx="102">
                  <c:v>2590</c:v>
                </c:pt>
                <c:pt idx="103">
                  <c:v>2591</c:v>
                </c:pt>
                <c:pt idx="104">
                  <c:v>2592</c:v>
                </c:pt>
                <c:pt idx="105">
                  <c:v>2593</c:v>
                </c:pt>
                <c:pt idx="106">
                  <c:v>2594</c:v>
                </c:pt>
                <c:pt idx="107">
                  <c:v>2595</c:v>
                </c:pt>
                <c:pt idx="108">
                  <c:v>2596</c:v>
                </c:pt>
                <c:pt idx="109">
                  <c:v>2597</c:v>
                </c:pt>
                <c:pt idx="110">
                  <c:v>2598</c:v>
                </c:pt>
                <c:pt idx="111">
                  <c:v>2599</c:v>
                </c:pt>
                <c:pt idx="112">
                  <c:v>2600</c:v>
                </c:pt>
                <c:pt idx="113">
                  <c:v>2601</c:v>
                </c:pt>
                <c:pt idx="114">
                  <c:v>2602</c:v>
                </c:pt>
                <c:pt idx="115">
                  <c:v>2603</c:v>
                </c:pt>
                <c:pt idx="116">
                  <c:v>2604</c:v>
                </c:pt>
                <c:pt idx="117">
                  <c:v>2605</c:v>
                </c:pt>
                <c:pt idx="118">
                  <c:v>2606</c:v>
                </c:pt>
                <c:pt idx="119">
                  <c:v>2607</c:v>
                </c:pt>
                <c:pt idx="120">
                  <c:v>2608</c:v>
                </c:pt>
                <c:pt idx="121">
                  <c:v>2609</c:v>
                </c:pt>
                <c:pt idx="122">
                  <c:v>2610</c:v>
                </c:pt>
                <c:pt idx="123">
                  <c:v>2611</c:v>
                </c:pt>
                <c:pt idx="124">
                  <c:v>2612</c:v>
                </c:pt>
                <c:pt idx="125">
                  <c:v>2613</c:v>
                </c:pt>
                <c:pt idx="126">
                  <c:v>2614</c:v>
                </c:pt>
                <c:pt idx="127">
                  <c:v>2615</c:v>
                </c:pt>
                <c:pt idx="128">
                  <c:v>2616</c:v>
                </c:pt>
                <c:pt idx="129">
                  <c:v>2617</c:v>
                </c:pt>
                <c:pt idx="130">
                  <c:v>2618</c:v>
                </c:pt>
                <c:pt idx="131">
                  <c:v>2619</c:v>
                </c:pt>
                <c:pt idx="132">
                  <c:v>2620</c:v>
                </c:pt>
                <c:pt idx="133">
                  <c:v>2621</c:v>
                </c:pt>
                <c:pt idx="134">
                  <c:v>2622</c:v>
                </c:pt>
                <c:pt idx="135">
                  <c:v>2623</c:v>
                </c:pt>
                <c:pt idx="136">
                  <c:v>2624</c:v>
                </c:pt>
                <c:pt idx="137">
                  <c:v>2625</c:v>
                </c:pt>
                <c:pt idx="138">
                  <c:v>2626</c:v>
                </c:pt>
                <c:pt idx="139">
                  <c:v>2627</c:v>
                </c:pt>
                <c:pt idx="140">
                  <c:v>2628</c:v>
                </c:pt>
                <c:pt idx="141">
                  <c:v>2629</c:v>
                </c:pt>
                <c:pt idx="142">
                  <c:v>2630</c:v>
                </c:pt>
                <c:pt idx="143">
                  <c:v>2631</c:v>
                </c:pt>
                <c:pt idx="144">
                  <c:v>2632</c:v>
                </c:pt>
                <c:pt idx="145">
                  <c:v>2633</c:v>
                </c:pt>
                <c:pt idx="146">
                  <c:v>2634</c:v>
                </c:pt>
                <c:pt idx="147">
                  <c:v>2635</c:v>
                </c:pt>
                <c:pt idx="148">
                  <c:v>2636</c:v>
                </c:pt>
                <c:pt idx="149">
                  <c:v>2637</c:v>
                </c:pt>
                <c:pt idx="150">
                  <c:v>2638</c:v>
                </c:pt>
                <c:pt idx="151">
                  <c:v>2639</c:v>
                </c:pt>
                <c:pt idx="152">
                  <c:v>2640</c:v>
                </c:pt>
                <c:pt idx="153">
                  <c:v>2641</c:v>
                </c:pt>
                <c:pt idx="154">
                  <c:v>2642</c:v>
                </c:pt>
                <c:pt idx="155">
                  <c:v>2643</c:v>
                </c:pt>
                <c:pt idx="156">
                  <c:v>2644</c:v>
                </c:pt>
                <c:pt idx="157">
                  <c:v>2645</c:v>
                </c:pt>
                <c:pt idx="158">
                  <c:v>2646</c:v>
                </c:pt>
                <c:pt idx="159">
                  <c:v>2647</c:v>
                </c:pt>
                <c:pt idx="160">
                  <c:v>2648</c:v>
                </c:pt>
                <c:pt idx="161">
                  <c:v>2649</c:v>
                </c:pt>
                <c:pt idx="162">
                  <c:v>2650</c:v>
                </c:pt>
                <c:pt idx="163">
                  <c:v>2651</c:v>
                </c:pt>
                <c:pt idx="164">
                  <c:v>2652</c:v>
                </c:pt>
                <c:pt idx="165">
                  <c:v>2653</c:v>
                </c:pt>
                <c:pt idx="166">
                  <c:v>2654</c:v>
                </c:pt>
                <c:pt idx="167">
                  <c:v>2655</c:v>
                </c:pt>
                <c:pt idx="168">
                  <c:v>2656</c:v>
                </c:pt>
                <c:pt idx="169">
                  <c:v>2657</c:v>
                </c:pt>
                <c:pt idx="170">
                  <c:v>2658</c:v>
                </c:pt>
                <c:pt idx="171">
                  <c:v>2659</c:v>
                </c:pt>
                <c:pt idx="172">
                  <c:v>2660</c:v>
                </c:pt>
                <c:pt idx="173">
                  <c:v>2661</c:v>
                </c:pt>
                <c:pt idx="174">
                  <c:v>2662</c:v>
                </c:pt>
                <c:pt idx="175">
                  <c:v>2663</c:v>
                </c:pt>
                <c:pt idx="176">
                  <c:v>2664</c:v>
                </c:pt>
                <c:pt idx="177">
                  <c:v>2665</c:v>
                </c:pt>
                <c:pt idx="178">
                  <c:v>2666</c:v>
                </c:pt>
                <c:pt idx="179">
                  <c:v>2667</c:v>
                </c:pt>
                <c:pt idx="180">
                  <c:v>2668</c:v>
                </c:pt>
                <c:pt idx="181">
                  <c:v>2669</c:v>
                </c:pt>
                <c:pt idx="182">
                  <c:v>2670</c:v>
                </c:pt>
                <c:pt idx="183">
                  <c:v>2671</c:v>
                </c:pt>
                <c:pt idx="184">
                  <c:v>2672</c:v>
                </c:pt>
                <c:pt idx="185">
                  <c:v>2673</c:v>
                </c:pt>
                <c:pt idx="186">
                  <c:v>2674</c:v>
                </c:pt>
                <c:pt idx="187">
                  <c:v>2675</c:v>
                </c:pt>
                <c:pt idx="188">
                  <c:v>2676</c:v>
                </c:pt>
                <c:pt idx="189">
                  <c:v>2677</c:v>
                </c:pt>
                <c:pt idx="190">
                  <c:v>2678</c:v>
                </c:pt>
                <c:pt idx="191">
                  <c:v>2679</c:v>
                </c:pt>
                <c:pt idx="192">
                  <c:v>2680</c:v>
                </c:pt>
                <c:pt idx="193">
                  <c:v>2681</c:v>
                </c:pt>
                <c:pt idx="194">
                  <c:v>2682</c:v>
                </c:pt>
                <c:pt idx="195">
                  <c:v>2683</c:v>
                </c:pt>
                <c:pt idx="196">
                  <c:v>2684</c:v>
                </c:pt>
                <c:pt idx="197">
                  <c:v>2685</c:v>
                </c:pt>
                <c:pt idx="198">
                  <c:v>2686</c:v>
                </c:pt>
                <c:pt idx="199">
                  <c:v>2687</c:v>
                </c:pt>
                <c:pt idx="200">
                  <c:v>2688</c:v>
                </c:pt>
                <c:pt idx="201">
                  <c:v>2689</c:v>
                </c:pt>
                <c:pt idx="202">
                  <c:v>2690</c:v>
                </c:pt>
                <c:pt idx="203">
                  <c:v>2691</c:v>
                </c:pt>
                <c:pt idx="204">
                  <c:v>2692</c:v>
                </c:pt>
                <c:pt idx="205">
                  <c:v>2693</c:v>
                </c:pt>
                <c:pt idx="206">
                  <c:v>2694</c:v>
                </c:pt>
                <c:pt idx="207">
                  <c:v>2695</c:v>
                </c:pt>
                <c:pt idx="208">
                  <c:v>2696</c:v>
                </c:pt>
                <c:pt idx="209">
                  <c:v>2697</c:v>
                </c:pt>
                <c:pt idx="210">
                  <c:v>2698</c:v>
                </c:pt>
                <c:pt idx="211">
                  <c:v>2699</c:v>
                </c:pt>
                <c:pt idx="212">
                  <c:v>2700</c:v>
                </c:pt>
                <c:pt idx="213">
                  <c:v>2701</c:v>
                </c:pt>
                <c:pt idx="214">
                  <c:v>2702</c:v>
                </c:pt>
                <c:pt idx="215">
                  <c:v>2703</c:v>
                </c:pt>
                <c:pt idx="216">
                  <c:v>2704</c:v>
                </c:pt>
                <c:pt idx="217">
                  <c:v>2705</c:v>
                </c:pt>
                <c:pt idx="218">
                  <c:v>2706</c:v>
                </c:pt>
                <c:pt idx="219">
                  <c:v>2707</c:v>
                </c:pt>
                <c:pt idx="220">
                  <c:v>2708</c:v>
                </c:pt>
                <c:pt idx="221">
                  <c:v>2709</c:v>
                </c:pt>
                <c:pt idx="222">
                  <c:v>2710</c:v>
                </c:pt>
                <c:pt idx="223">
                  <c:v>2711</c:v>
                </c:pt>
                <c:pt idx="224">
                  <c:v>2712</c:v>
                </c:pt>
                <c:pt idx="225">
                  <c:v>2713</c:v>
                </c:pt>
                <c:pt idx="226">
                  <c:v>2714</c:v>
                </c:pt>
                <c:pt idx="227">
                  <c:v>2715</c:v>
                </c:pt>
                <c:pt idx="228">
                  <c:v>2716</c:v>
                </c:pt>
                <c:pt idx="229">
                  <c:v>2717</c:v>
                </c:pt>
                <c:pt idx="230">
                  <c:v>2718</c:v>
                </c:pt>
              </c:numCache>
            </c:numRef>
          </c:xVal>
          <c:yVal>
            <c:numRef>
              <c:f>Graph!$D$2222:$D$2450</c:f>
              <c:numCache>
                <c:formatCode>General</c:formatCode>
                <c:ptCount val="229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A-4E53-8216-84FA95A4D0C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Graph!$A$2221:$A$2451</c:f>
              <c:numCache>
                <c:formatCode>General</c:formatCode>
                <c:ptCount val="231"/>
                <c:pt idx="0">
                  <c:v>2488</c:v>
                </c:pt>
                <c:pt idx="1">
                  <c:v>2489</c:v>
                </c:pt>
                <c:pt idx="2">
                  <c:v>2490</c:v>
                </c:pt>
                <c:pt idx="3">
                  <c:v>2491</c:v>
                </c:pt>
                <c:pt idx="4">
                  <c:v>2492</c:v>
                </c:pt>
                <c:pt idx="5">
                  <c:v>2493</c:v>
                </c:pt>
                <c:pt idx="6">
                  <c:v>2494</c:v>
                </c:pt>
                <c:pt idx="7">
                  <c:v>2495</c:v>
                </c:pt>
                <c:pt idx="8">
                  <c:v>2496</c:v>
                </c:pt>
                <c:pt idx="9">
                  <c:v>2497</c:v>
                </c:pt>
                <c:pt idx="10">
                  <c:v>2498</c:v>
                </c:pt>
                <c:pt idx="11">
                  <c:v>2499</c:v>
                </c:pt>
                <c:pt idx="12">
                  <c:v>2500</c:v>
                </c:pt>
                <c:pt idx="13">
                  <c:v>2501</c:v>
                </c:pt>
                <c:pt idx="14">
                  <c:v>2502</c:v>
                </c:pt>
                <c:pt idx="15">
                  <c:v>2503</c:v>
                </c:pt>
                <c:pt idx="16">
                  <c:v>2504</c:v>
                </c:pt>
                <c:pt idx="17">
                  <c:v>2505</c:v>
                </c:pt>
                <c:pt idx="18">
                  <c:v>2506</c:v>
                </c:pt>
                <c:pt idx="19">
                  <c:v>2507</c:v>
                </c:pt>
                <c:pt idx="20">
                  <c:v>2508</c:v>
                </c:pt>
                <c:pt idx="21">
                  <c:v>2509</c:v>
                </c:pt>
                <c:pt idx="22">
                  <c:v>2510</c:v>
                </c:pt>
                <c:pt idx="23">
                  <c:v>2511</c:v>
                </c:pt>
                <c:pt idx="24">
                  <c:v>2512</c:v>
                </c:pt>
                <c:pt idx="25">
                  <c:v>2513</c:v>
                </c:pt>
                <c:pt idx="26">
                  <c:v>2514</c:v>
                </c:pt>
                <c:pt idx="27">
                  <c:v>2515</c:v>
                </c:pt>
                <c:pt idx="28">
                  <c:v>2516</c:v>
                </c:pt>
                <c:pt idx="29">
                  <c:v>2517</c:v>
                </c:pt>
                <c:pt idx="30">
                  <c:v>2518</c:v>
                </c:pt>
                <c:pt idx="31">
                  <c:v>2519</c:v>
                </c:pt>
                <c:pt idx="32">
                  <c:v>2520</c:v>
                </c:pt>
                <c:pt idx="33">
                  <c:v>2521</c:v>
                </c:pt>
                <c:pt idx="34">
                  <c:v>2522</c:v>
                </c:pt>
                <c:pt idx="35">
                  <c:v>2523</c:v>
                </c:pt>
                <c:pt idx="36">
                  <c:v>2524</c:v>
                </c:pt>
                <c:pt idx="37">
                  <c:v>2525</c:v>
                </c:pt>
                <c:pt idx="38">
                  <c:v>2526</c:v>
                </c:pt>
                <c:pt idx="39">
                  <c:v>2527</c:v>
                </c:pt>
                <c:pt idx="40">
                  <c:v>2528</c:v>
                </c:pt>
                <c:pt idx="41">
                  <c:v>2529</c:v>
                </c:pt>
                <c:pt idx="42">
                  <c:v>2530</c:v>
                </c:pt>
                <c:pt idx="43">
                  <c:v>2531</c:v>
                </c:pt>
                <c:pt idx="44">
                  <c:v>2532</c:v>
                </c:pt>
                <c:pt idx="45">
                  <c:v>2533</c:v>
                </c:pt>
                <c:pt idx="46">
                  <c:v>2534</c:v>
                </c:pt>
                <c:pt idx="47">
                  <c:v>2535</c:v>
                </c:pt>
                <c:pt idx="48">
                  <c:v>2536</c:v>
                </c:pt>
                <c:pt idx="49">
                  <c:v>2537</c:v>
                </c:pt>
                <c:pt idx="50">
                  <c:v>2538</c:v>
                </c:pt>
                <c:pt idx="51">
                  <c:v>2539</c:v>
                </c:pt>
                <c:pt idx="52">
                  <c:v>2540</c:v>
                </c:pt>
                <c:pt idx="53">
                  <c:v>2541</c:v>
                </c:pt>
                <c:pt idx="54">
                  <c:v>2542</c:v>
                </c:pt>
                <c:pt idx="55">
                  <c:v>2543</c:v>
                </c:pt>
                <c:pt idx="56">
                  <c:v>2544</c:v>
                </c:pt>
                <c:pt idx="57">
                  <c:v>2545</c:v>
                </c:pt>
                <c:pt idx="58">
                  <c:v>2546</c:v>
                </c:pt>
                <c:pt idx="59">
                  <c:v>2547</c:v>
                </c:pt>
                <c:pt idx="60">
                  <c:v>2548</c:v>
                </c:pt>
                <c:pt idx="61">
                  <c:v>2549</c:v>
                </c:pt>
                <c:pt idx="62">
                  <c:v>2550</c:v>
                </c:pt>
                <c:pt idx="63">
                  <c:v>2551</c:v>
                </c:pt>
                <c:pt idx="64">
                  <c:v>2552</c:v>
                </c:pt>
                <c:pt idx="65">
                  <c:v>2553</c:v>
                </c:pt>
                <c:pt idx="66">
                  <c:v>2554</c:v>
                </c:pt>
                <c:pt idx="67">
                  <c:v>2555</c:v>
                </c:pt>
                <c:pt idx="68">
                  <c:v>2556</c:v>
                </c:pt>
                <c:pt idx="69">
                  <c:v>2557</c:v>
                </c:pt>
                <c:pt idx="70">
                  <c:v>2558</c:v>
                </c:pt>
                <c:pt idx="71">
                  <c:v>2559</c:v>
                </c:pt>
                <c:pt idx="72">
                  <c:v>2560</c:v>
                </c:pt>
                <c:pt idx="73">
                  <c:v>2561</c:v>
                </c:pt>
                <c:pt idx="74">
                  <c:v>2562</c:v>
                </c:pt>
                <c:pt idx="75">
                  <c:v>2563</c:v>
                </c:pt>
                <c:pt idx="76">
                  <c:v>2564</c:v>
                </c:pt>
                <c:pt idx="77">
                  <c:v>2565</c:v>
                </c:pt>
                <c:pt idx="78">
                  <c:v>2566</c:v>
                </c:pt>
                <c:pt idx="79">
                  <c:v>2567</c:v>
                </c:pt>
                <c:pt idx="80">
                  <c:v>2568</c:v>
                </c:pt>
                <c:pt idx="81">
                  <c:v>2569</c:v>
                </c:pt>
                <c:pt idx="82">
                  <c:v>2570</c:v>
                </c:pt>
                <c:pt idx="83">
                  <c:v>2571</c:v>
                </c:pt>
                <c:pt idx="84">
                  <c:v>2572</c:v>
                </c:pt>
                <c:pt idx="85">
                  <c:v>2573</c:v>
                </c:pt>
                <c:pt idx="86">
                  <c:v>2574</c:v>
                </c:pt>
                <c:pt idx="87">
                  <c:v>2575</c:v>
                </c:pt>
                <c:pt idx="88">
                  <c:v>2576</c:v>
                </c:pt>
                <c:pt idx="89">
                  <c:v>2577</c:v>
                </c:pt>
                <c:pt idx="90">
                  <c:v>2578</c:v>
                </c:pt>
                <c:pt idx="91">
                  <c:v>2579</c:v>
                </c:pt>
                <c:pt idx="92">
                  <c:v>2580</c:v>
                </c:pt>
                <c:pt idx="93">
                  <c:v>2581</c:v>
                </c:pt>
                <c:pt idx="94">
                  <c:v>2582</c:v>
                </c:pt>
                <c:pt idx="95">
                  <c:v>2583</c:v>
                </c:pt>
                <c:pt idx="96">
                  <c:v>2584</c:v>
                </c:pt>
                <c:pt idx="97">
                  <c:v>2585</c:v>
                </c:pt>
                <c:pt idx="98">
                  <c:v>2586</c:v>
                </c:pt>
                <c:pt idx="99">
                  <c:v>2587</c:v>
                </c:pt>
                <c:pt idx="100">
                  <c:v>2588</c:v>
                </c:pt>
                <c:pt idx="101">
                  <c:v>2589</c:v>
                </c:pt>
                <c:pt idx="102">
                  <c:v>2590</c:v>
                </c:pt>
                <c:pt idx="103">
                  <c:v>2591</c:v>
                </c:pt>
                <c:pt idx="104">
                  <c:v>2592</c:v>
                </c:pt>
                <c:pt idx="105">
                  <c:v>2593</c:v>
                </c:pt>
                <c:pt idx="106">
                  <c:v>2594</c:v>
                </c:pt>
                <c:pt idx="107">
                  <c:v>2595</c:v>
                </c:pt>
                <c:pt idx="108">
                  <c:v>2596</c:v>
                </c:pt>
                <c:pt idx="109">
                  <c:v>2597</c:v>
                </c:pt>
                <c:pt idx="110">
                  <c:v>2598</c:v>
                </c:pt>
                <c:pt idx="111">
                  <c:v>2599</c:v>
                </c:pt>
                <c:pt idx="112">
                  <c:v>2600</c:v>
                </c:pt>
                <c:pt idx="113">
                  <c:v>2601</c:v>
                </c:pt>
                <c:pt idx="114">
                  <c:v>2602</c:v>
                </c:pt>
                <c:pt idx="115">
                  <c:v>2603</c:v>
                </c:pt>
                <c:pt idx="116">
                  <c:v>2604</c:v>
                </c:pt>
                <c:pt idx="117">
                  <c:v>2605</c:v>
                </c:pt>
                <c:pt idx="118">
                  <c:v>2606</c:v>
                </c:pt>
                <c:pt idx="119">
                  <c:v>2607</c:v>
                </c:pt>
                <c:pt idx="120">
                  <c:v>2608</c:v>
                </c:pt>
                <c:pt idx="121">
                  <c:v>2609</c:v>
                </c:pt>
                <c:pt idx="122">
                  <c:v>2610</c:v>
                </c:pt>
                <c:pt idx="123">
                  <c:v>2611</c:v>
                </c:pt>
                <c:pt idx="124">
                  <c:v>2612</c:v>
                </c:pt>
                <c:pt idx="125">
                  <c:v>2613</c:v>
                </c:pt>
                <c:pt idx="126">
                  <c:v>2614</c:v>
                </c:pt>
                <c:pt idx="127">
                  <c:v>2615</c:v>
                </c:pt>
                <c:pt idx="128">
                  <c:v>2616</c:v>
                </c:pt>
                <c:pt idx="129">
                  <c:v>2617</c:v>
                </c:pt>
                <c:pt idx="130">
                  <c:v>2618</c:v>
                </c:pt>
                <c:pt idx="131">
                  <c:v>2619</c:v>
                </c:pt>
                <c:pt idx="132">
                  <c:v>2620</c:v>
                </c:pt>
                <c:pt idx="133">
                  <c:v>2621</c:v>
                </c:pt>
                <c:pt idx="134">
                  <c:v>2622</c:v>
                </c:pt>
                <c:pt idx="135">
                  <c:v>2623</c:v>
                </c:pt>
                <c:pt idx="136">
                  <c:v>2624</c:v>
                </c:pt>
                <c:pt idx="137">
                  <c:v>2625</c:v>
                </c:pt>
                <c:pt idx="138">
                  <c:v>2626</c:v>
                </c:pt>
                <c:pt idx="139">
                  <c:v>2627</c:v>
                </c:pt>
                <c:pt idx="140">
                  <c:v>2628</c:v>
                </c:pt>
                <c:pt idx="141">
                  <c:v>2629</c:v>
                </c:pt>
                <c:pt idx="142">
                  <c:v>2630</c:v>
                </c:pt>
                <c:pt idx="143">
                  <c:v>2631</c:v>
                </c:pt>
                <c:pt idx="144">
                  <c:v>2632</c:v>
                </c:pt>
                <c:pt idx="145">
                  <c:v>2633</c:v>
                </c:pt>
                <c:pt idx="146">
                  <c:v>2634</c:v>
                </c:pt>
                <c:pt idx="147">
                  <c:v>2635</c:v>
                </c:pt>
                <c:pt idx="148">
                  <c:v>2636</c:v>
                </c:pt>
                <c:pt idx="149">
                  <c:v>2637</c:v>
                </c:pt>
                <c:pt idx="150">
                  <c:v>2638</c:v>
                </c:pt>
                <c:pt idx="151">
                  <c:v>2639</c:v>
                </c:pt>
                <c:pt idx="152">
                  <c:v>2640</c:v>
                </c:pt>
                <c:pt idx="153">
                  <c:v>2641</c:v>
                </c:pt>
                <c:pt idx="154">
                  <c:v>2642</c:v>
                </c:pt>
                <c:pt idx="155">
                  <c:v>2643</c:v>
                </c:pt>
                <c:pt idx="156">
                  <c:v>2644</c:v>
                </c:pt>
                <c:pt idx="157">
                  <c:v>2645</c:v>
                </c:pt>
                <c:pt idx="158">
                  <c:v>2646</c:v>
                </c:pt>
                <c:pt idx="159">
                  <c:v>2647</c:v>
                </c:pt>
                <c:pt idx="160">
                  <c:v>2648</c:v>
                </c:pt>
                <c:pt idx="161">
                  <c:v>2649</c:v>
                </c:pt>
                <c:pt idx="162">
                  <c:v>2650</c:v>
                </c:pt>
                <c:pt idx="163">
                  <c:v>2651</c:v>
                </c:pt>
                <c:pt idx="164">
                  <c:v>2652</c:v>
                </c:pt>
                <c:pt idx="165">
                  <c:v>2653</c:v>
                </c:pt>
                <c:pt idx="166">
                  <c:v>2654</c:v>
                </c:pt>
                <c:pt idx="167">
                  <c:v>2655</c:v>
                </c:pt>
                <c:pt idx="168">
                  <c:v>2656</c:v>
                </c:pt>
                <c:pt idx="169">
                  <c:v>2657</c:v>
                </c:pt>
                <c:pt idx="170">
                  <c:v>2658</c:v>
                </c:pt>
                <c:pt idx="171">
                  <c:v>2659</c:v>
                </c:pt>
                <c:pt idx="172">
                  <c:v>2660</c:v>
                </c:pt>
                <c:pt idx="173">
                  <c:v>2661</c:v>
                </c:pt>
                <c:pt idx="174">
                  <c:v>2662</c:v>
                </c:pt>
                <c:pt idx="175">
                  <c:v>2663</c:v>
                </c:pt>
                <c:pt idx="176">
                  <c:v>2664</c:v>
                </c:pt>
                <c:pt idx="177">
                  <c:v>2665</c:v>
                </c:pt>
                <c:pt idx="178">
                  <c:v>2666</c:v>
                </c:pt>
                <c:pt idx="179">
                  <c:v>2667</c:v>
                </c:pt>
                <c:pt idx="180">
                  <c:v>2668</c:v>
                </c:pt>
                <c:pt idx="181">
                  <c:v>2669</c:v>
                </c:pt>
                <c:pt idx="182">
                  <c:v>2670</c:v>
                </c:pt>
                <c:pt idx="183">
                  <c:v>2671</c:v>
                </c:pt>
                <c:pt idx="184">
                  <c:v>2672</c:v>
                </c:pt>
                <c:pt idx="185">
                  <c:v>2673</c:v>
                </c:pt>
                <c:pt idx="186">
                  <c:v>2674</c:v>
                </c:pt>
                <c:pt idx="187">
                  <c:v>2675</c:v>
                </c:pt>
                <c:pt idx="188">
                  <c:v>2676</c:v>
                </c:pt>
                <c:pt idx="189">
                  <c:v>2677</c:v>
                </c:pt>
                <c:pt idx="190">
                  <c:v>2678</c:v>
                </c:pt>
                <c:pt idx="191">
                  <c:v>2679</c:v>
                </c:pt>
                <c:pt idx="192">
                  <c:v>2680</c:v>
                </c:pt>
                <c:pt idx="193">
                  <c:v>2681</c:v>
                </c:pt>
                <c:pt idx="194">
                  <c:v>2682</c:v>
                </c:pt>
                <c:pt idx="195">
                  <c:v>2683</c:v>
                </c:pt>
                <c:pt idx="196">
                  <c:v>2684</c:v>
                </c:pt>
                <c:pt idx="197">
                  <c:v>2685</c:v>
                </c:pt>
                <c:pt idx="198">
                  <c:v>2686</c:v>
                </c:pt>
                <c:pt idx="199">
                  <c:v>2687</c:v>
                </c:pt>
                <c:pt idx="200">
                  <c:v>2688</c:v>
                </c:pt>
                <c:pt idx="201">
                  <c:v>2689</c:v>
                </c:pt>
                <c:pt idx="202">
                  <c:v>2690</c:v>
                </c:pt>
                <c:pt idx="203">
                  <c:v>2691</c:v>
                </c:pt>
                <c:pt idx="204">
                  <c:v>2692</c:v>
                </c:pt>
                <c:pt idx="205">
                  <c:v>2693</c:v>
                </c:pt>
                <c:pt idx="206">
                  <c:v>2694</c:v>
                </c:pt>
                <c:pt idx="207">
                  <c:v>2695</c:v>
                </c:pt>
                <c:pt idx="208">
                  <c:v>2696</c:v>
                </c:pt>
                <c:pt idx="209">
                  <c:v>2697</c:v>
                </c:pt>
                <c:pt idx="210">
                  <c:v>2698</c:v>
                </c:pt>
                <c:pt idx="211">
                  <c:v>2699</c:v>
                </c:pt>
                <c:pt idx="212">
                  <c:v>2700</c:v>
                </c:pt>
                <c:pt idx="213">
                  <c:v>2701</c:v>
                </c:pt>
                <c:pt idx="214">
                  <c:v>2702</c:v>
                </c:pt>
                <c:pt idx="215">
                  <c:v>2703</c:v>
                </c:pt>
                <c:pt idx="216">
                  <c:v>2704</c:v>
                </c:pt>
                <c:pt idx="217">
                  <c:v>2705</c:v>
                </c:pt>
                <c:pt idx="218">
                  <c:v>2706</c:v>
                </c:pt>
                <c:pt idx="219">
                  <c:v>2707</c:v>
                </c:pt>
                <c:pt idx="220">
                  <c:v>2708</c:v>
                </c:pt>
                <c:pt idx="221">
                  <c:v>2709</c:v>
                </c:pt>
                <c:pt idx="222">
                  <c:v>2710</c:v>
                </c:pt>
                <c:pt idx="223">
                  <c:v>2711</c:v>
                </c:pt>
                <c:pt idx="224">
                  <c:v>2712</c:v>
                </c:pt>
                <c:pt idx="225">
                  <c:v>2713</c:v>
                </c:pt>
                <c:pt idx="226">
                  <c:v>2714</c:v>
                </c:pt>
                <c:pt idx="227">
                  <c:v>2715</c:v>
                </c:pt>
                <c:pt idx="228">
                  <c:v>2716</c:v>
                </c:pt>
                <c:pt idx="229">
                  <c:v>2717</c:v>
                </c:pt>
                <c:pt idx="230">
                  <c:v>2718</c:v>
                </c:pt>
              </c:numCache>
            </c:numRef>
          </c:xVal>
          <c:yVal>
            <c:numRef>
              <c:f>Graph!$B$2222:$B$2450</c:f>
              <c:numCache>
                <c:formatCode>General</c:formatCode>
                <c:ptCount val="2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A-4E53-8216-84FA95A4D0C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Graph!$A$2221:$A$2451</c:f>
              <c:numCache>
                <c:formatCode>General</c:formatCode>
                <c:ptCount val="231"/>
                <c:pt idx="0">
                  <c:v>2488</c:v>
                </c:pt>
                <c:pt idx="1">
                  <c:v>2489</c:v>
                </c:pt>
                <c:pt idx="2">
                  <c:v>2490</c:v>
                </c:pt>
                <c:pt idx="3">
                  <c:v>2491</c:v>
                </c:pt>
                <c:pt idx="4">
                  <c:v>2492</c:v>
                </c:pt>
                <c:pt idx="5">
                  <c:v>2493</c:v>
                </c:pt>
                <c:pt idx="6">
                  <c:v>2494</c:v>
                </c:pt>
                <c:pt idx="7">
                  <c:v>2495</c:v>
                </c:pt>
                <c:pt idx="8">
                  <c:v>2496</c:v>
                </c:pt>
                <c:pt idx="9">
                  <c:v>2497</c:v>
                </c:pt>
                <c:pt idx="10">
                  <c:v>2498</c:v>
                </c:pt>
                <c:pt idx="11">
                  <c:v>2499</c:v>
                </c:pt>
                <c:pt idx="12">
                  <c:v>2500</c:v>
                </c:pt>
                <c:pt idx="13">
                  <c:v>2501</c:v>
                </c:pt>
                <c:pt idx="14">
                  <c:v>2502</c:v>
                </c:pt>
                <c:pt idx="15">
                  <c:v>2503</c:v>
                </c:pt>
                <c:pt idx="16">
                  <c:v>2504</c:v>
                </c:pt>
                <c:pt idx="17">
                  <c:v>2505</c:v>
                </c:pt>
                <c:pt idx="18">
                  <c:v>2506</c:v>
                </c:pt>
                <c:pt idx="19">
                  <c:v>2507</c:v>
                </c:pt>
                <c:pt idx="20">
                  <c:v>2508</c:v>
                </c:pt>
                <c:pt idx="21">
                  <c:v>2509</c:v>
                </c:pt>
                <c:pt idx="22">
                  <c:v>2510</c:v>
                </c:pt>
                <c:pt idx="23">
                  <c:v>2511</c:v>
                </c:pt>
                <c:pt idx="24">
                  <c:v>2512</c:v>
                </c:pt>
                <c:pt idx="25">
                  <c:v>2513</c:v>
                </c:pt>
                <c:pt idx="26">
                  <c:v>2514</c:v>
                </c:pt>
                <c:pt idx="27">
                  <c:v>2515</c:v>
                </c:pt>
                <c:pt idx="28">
                  <c:v>2516</c:v>
                </c:pt>
                <c:pt idx="29">
                  <c:v>2517</c:v>
                </c:pt>
                <c:pt idx="30">
                  <c:v>2518</c:v>
                </c:pt>
                <c:pt idx="31">
                  <c:v>2519</c:v>
                </c:pt>
                <c:pt idx="32">
                  <c:v>2520</c:v>
                </c:pt>
                <c:pt idx="33">
                  <c:v>2521</c:v>
                </c:pt>
                <c:pt idx="34">
                  <c:v>2522</c:v>
                </c:pt>
                <c:pt idx="35">
                  <c:v>2523</c:v>
                </c:pt>
                <c:pt idx="36">
                  <c:v>2524</c:v>
                </c:pt>
                <c:pt idx="37">
                  <c:v>2525</c:v>
                </c:pt>
                <c:pt idx="38">
                  <c:v>2526</c:v>
                </c:pt>
                <c:pt idx="39">
                  <c:v>2527</c:v>
                </c:pt>
                <c:pt idx="40">
                  <c:v>2528</c:v>
                </c:pt>
                <c:pt idx="41">
                  <c:v>2529</c:v>
                </c:pt>
                <c:pt idx="42">
                  <c:v>2530</c:v>
                </c:pt>
                <c:pt idx="43">
                  <c:v>2531</c:v>
                </c:pt>
                <c:pt idx="44">
                  <c:v>2532</c:v>
                </c:pt>
                <c:pt idx="45">
                  <c:v>2533</c:v>
                </c:pt>
                <c:pt idx="46">
                  <c:v>2534</c:v>
                </c:pt>
                <c:pt idx="47">
                  <c:v>2535</c:v>
                </c:pt>
                <c:pt idx="48">
                  <c:v>2536</c:v>
                </c:pt>
                <c:pt idx="49">
                  <c:v>2537</c:v>
                </c:pt>
                <c:pt idx="50">
                  <c:v>2538</c:v>
                </c:pt>
                <c:pt idx="51">
                  <c:v>2539</c:v>
                </c:pt>
                <c:pt idx="52">
                  <c:v>2540</c:v>
                </c:pt>
                <c:pt idx="53">
                  <c:v>2541</c:v>
                </c:pt>
                <c:pt idx="54">
                  <c:v>2542</c:v>
                </c:pt>
                <c:pt idx="55">
                  <c:v>2543</c:v>
                </c:pt>
                <c:pt idx="56">
                  <c:v>2544</c:v>
                </c:pt>
                <c:pt idx="57">
                  <c:v>2545</c:v>
                </c:pt>
                <c:pt idx="58">
                  <c:v>2546</c:v>
                </c:pt>
                <c:pt idx="59">
                  <c:v>2547</c:v>
                </c:pt>
                <c:pt idx="60">
                  <c:v>2548</c:v>
                </c:pt>
                <c:pt idx="61">
                  <c:v>2549</c:v>
                </c:pt>
                <c:pt idx="62">
                  <c:v>2550</c:v>
                </c:pt>
                <c:pt idx="63">
                  <c:v>2551</c:v>
                </c:pt>
                <c:pt idx="64">
                  <c:v>2552</c:v>
                </c:pt>
                <c:pt idx="65">
                  <c:v>2553</c:v>
                </c:pt>
                <c:pt idx="66">
                  <c:v>2554</c:v>
                </c:pt>
                <c:pt idx="67">
                  <c:v>2555</c:v>
                </c:pt>
                <c:pt idx="68">
                  <c:v>2556</c:v>
                </c:pt>
                <c:pt idx="69">
                  <c:v>2557</c:v>
                </c:pt>
                <c:pt idx="70">
                  <c:v>2558</c:v>
                </c:pt>
                <c:pt idx="71">
                  <c:v>2559</c:v>
                </c:pt>
                <c:pt idx="72">
                  <c:v>2560</c:v>
                </c:pt>
                <c:pt idx="73">
                  <c:v>2561</c:v>
                </c:pt>
                <c:pt idx="74">
                  <c:v>2562</c:v>
                </c:pt>
                <c:pt idx="75">
                  <c:v>2563</c:v>
                </c:pt>
                <c:pt idx="76">
                  <c:v>2564</c:v>
                </c:pt>
                <c:pt idx="77">
                  <c:v>2565</c:v>
                </c:pt>
                <c:pt idx="78">
                  <c:v>2566</c:v>
                </c:pt>
                <c:pt idx="79">
                  <c:v>2567</c:v>
                </c:pt>
                <c:pt idx="80">
                  <c:v>2568</c:v>
                </c:pt>
                <c:pt idx="81">
                  <c:v>2569</c:v>
                </c:pt>
                <c:pt idx="82">
                  <c:v>2570</c:v>
                </c:pt>
                <c:pt idx="83">
                  <c:v>2571</c:v>
                </c:pt>
                <c:pt idx="84">
                  <c:v>2572</c:v>
                </c:pt>
                <c:pt idx="85">
                  <c:v>2573</c:v>
                </c:pt>
                <c:pt idx="86">
                  <c:v>2574</c:v>
                </c:pt>
                <c:pt idx="87">
                  <c:v>2575</c:v>
                </c:pt>
                <c:pt idx="88">
                  <c:v>2576</c:v>
                </c:pt>
                <c:pt idx="89">
                  <c:v>2577</c:v>
                </c:pt>
                <c:pt idx="90">
                  <c:v>2578</c:v>
                </c:pt>
                <c:pt idx="91">
                  <c:v>2579</c:v>
                </c:pt>
                <c:pt idx="92">
                  <c:v>2580</c:v>
                </c:pt>
                <c:pt idx="93">
                  <c:v>2581</c:v>
                </c:pt>
                <c:pt idx="94">
                  <c:v>2582</c:v>
                </c:pt>
                <c:pt idx="95">
                  <c:v>2583</c:v>
                </c:pt>
                <c:pt idx="96">
                  <c:v>2584</c:v>
                </c:pt>
                <c:pt idx="97">
                  <c:v>2585</c:v>
                </c:pt>
                <c:pt idx="98">
                  <c:v>2586</c:v>
                </c:pt>
                <c:pt idx="99">
                  <c:v>2587</c:v>
                </c:pt>
                <c:pt idx="100">
                  <c:v>2588</c:v>
                </c:pt>
                <c:pt idx="101">
                  <c:v>2589</c:v>
                </c:pt>
                <c:pt idx="102">
                  <c:v>2590</c:v>
                </c:pt>
                <c:pt idx="103">
                  <c:v>2591</c:v>
                </c:pt>
                <c:pt idx="104">
                  <c:v>2592</c:v>
                </c:pt>
                <c:pt idx="105">
                  <c:v>2593</c:v>
                </c:pt>
                <c:pt idx="106">
                  <c:v>2594</c:v>
                </c:pt>
                <c:pt idx="107">
                  <c:v>2595</c:v>
                </c:pt>
                <c:pt idx="108">
                  <c:v>2596</c:v>
                </c:pt>
                <c:pt idx="109">
                  <c:v>2597</c:v>
                </c:pt>
                <c:pt idx="110">
                  <c:v>2598</c:v>
                </c:pt>
                <c:pt idx="111">
                  <c:v>2599</c:v>
                </c:pt>
                <c:pt idx="112">
                  <c:v>2600</c:v>
                </c:pt>
                <c:pt idx="113">
                  <c:v>2601</c:v>
                </c:pt>
                <c:pt idx="114">
                  <c:v>2602</c:v>
                </c:pt>
                <c:pt idx="115">
                  <c:v>2603</c:v>
                </c:pt>
                <c:pt idx="116">
                  <c:v>2604</c:v>
                </c:pt>
                <c:pt idx="117">
                  <c:v>2605</c:v>
                </c:pt>
                <c:pt idx="118">
                  <c:v>2606</c:v>
                </c:pt>
                <c:pt idx="119">
                  <c:v>2607</c:v>
                </c:pt>
                <c:pt idx="120">
                  <c:v>2608</c:v>
                </c:pt>
                <c:pt idx="121">
                  <c:v>2609</c:v>
                </c:pt>
                <c:pt idx="122">
                  <c:v>2610</c:v>
                </c:pt>
                <c:pt idx="123">
                  <c:v>2611</c:v>
                </c:pt>
                <c:pt idx="124">
                  <c:v>2612</c:v>
                </c:pt>
                <c:pt idx="125">
                  <c:v>2613</c:v>
                </c:pt>
                <c:pt idx="126">
                  <c:v>2614</c:v>
                </c:pt>
                <c:pt idx="127">
                  <c:v>2615</c:v>
                </c:pt>
                <c:pt idx="128">
                  <c:v>2616</c:v>
                </c:pt>
                <c:pt idx="129">
                  <c:v>2617</c:v>
                </c:pt>
                <c:pt idx="130">
                  <c:v>2618</c:v>
                </c:pt>
                <c:pt idx="131">
                  <c:v>2619</c:v>
                </c:pt>
                <c:pt idx="132">
                  <c:v>2620</c:v>
                </c:pt>
                <c:pt idx="133">
                  <c:v>2621</c:v>
                </c:pt>
                <c:pt idx="134">
                  <c:v>2622</c:v>
                </c:pt>
                <c:pt idx="135">
                  <c:v>2623</c:v>
                </c:pt>
                <c:pt idx="136">
                  <c:v>2624</c:v>
                </c:pt>
                <c:pt idx="137">
                  <c:v>2625</c:v>
                </c:pt>
                <c:pt idx="138">
                  <c:v>2626</c:v>
                </c:pt>
                <c:pt idx="139">
                  <c:v>2627</c:v>
                </c:pt>
                <c:pt idx="140">
                  <c:v>2628</c:v>
                </c:pt>
                <c:pt idx="141">
                  <c:v>2629</c:v>
                </c:pt>
                <c:pt idx="142">
                  <c:v>2630</c:v>
                </c:pt>
                <c:pt idx="143">
                  <c:v>2631</c:v>
                </c:pt>
                <c:pt idx="144">
                  <c:v>2632</c:v>
                </c:pt>
                <c:pt idx="145">
                  <c:v>2633</c:v>
                </c:pt>
                <c:pt idx="146">
                  <c:v>2634</c:v>
                </c:pt>
                <c:pt idx="147">
                  <c:v>2635</c:v>
                </c:pt>
                <c:pt idx="148">
                  <c:v>2636</c:v>
                </c:pt>
                <c:pt idx="149">
                  <c:v>2637</c:v>
                </c:pt>
                <c:pt idx="150">
                  <c:v>2638</c:v>
                </c:pt>
                <c:pt idx="151">
                  <c:v>2639</c:v>
                </c:pt>
                <c:pt idx="152">
                  <c:v>2640</c:v>
                </c:pt>
                <c:pt idx="153">
                  <c:v>2641</c:v>
                </c:pt>
                <c:pt idx="154">
                  <c:v>2642</c:v>
                </c:pt>
                <c:pt idx="155">
                  <c:v>2643</c:v>
                </c:pt>
                <c:pt idx="156">
                  <c:v>2644</c:v>
                </c:pt>
                <c:pt idx="157">
                  <c:v>2645</c:v>
                </c:pt>
                <c:pt idx="158">
                  <c:v>2646</c:v>
                </c:pt>
                <c:pt idx="159">
                  <c:v>2647</c:v>
                </c:pt>
                <c:pt idx="160">
                  <c:v>2648</c:v>
                </c:pt>
                <c:pt idx="161">
                  <c:v>2649</c:v>
                </c:pt>
                <c:pt idx="162">
                  <c:v>2650</c:v>
                </c:pt>
                <c:pt idx="163">
                  <c:v>2651</c:v>
                </c:pt>
                <c:pt idx="164">
                  <c:v>2652</c:v>
                </c:pt>
                <c:pt idx="165">
                  <c:v>2653</c:v>
                </c:pt>
                <c:pt idx="166">
                  <c:v>2654</c:v>
                </c:pt>
                <c:pt idx="167">
                  <c:v>2655</c:v>
                </c:pt>
                <c:pt idx="168">
                  <c:v>2656</c:v>
                </c:pt>
                <c:pt idx="169">
                  <c:v>2657</c:v>
                </c:pt>
                <c:pt idx="170">
                  <c:v>2658</c:v>
                </c:pt>
                <c:pt idx="171">
                  <c:v>2659</c:v>
                </c:pt>
                <c:pt idx="172">
                  <c:v>2660</c:v>
                </c:pt>
                <c:pt idx="173">
                  <c:v>2661</c:v>
                </c:pt>
                <c:pt idx="174">
                  <c:v>2662</c:v>
                </c:pt>
                <c:pt idx="175">
                  <c:v>2663</c:v>
                </c:pt>
                <c:pt idx="176">
                  <c:v>2664</c:v>
                </c:pt>
                <c:pt idx="177">
                  <c:v>2665</c:v>
                </c:pt>
                <c:pt idx="178">
                  <c:v>2666</c:v>
                </c:pt>
                <c:pt idx="179">
                  <c:v>2667</c:v>
                </c:pt>
                <c:pt idx="180">
                  <c:v>2668</c:v>
                </c:pt>
                <c:pt idx="181">
                  <c:v>2669</c:v>
                </c:pt>
                <c:pt idx="182">
                  <c:v>2670</c:v>
                </c:pt>
                <c:pt idx="183">
                  <c:v>2671</c:v>
                </c:pt>
                <c:pt idx="184">
                  <c:v>2672</c:v>
                </c:pt>
                <c:pt idx="185">
                  <c:v>2673</c:v>
                </c:pt>
                <c:pt idx="186">
                  <c:v>2674</c:v>
                </c:pt>
                <c:pt idx="187">
                  <c:v>2675</c:v>
                </c:pt>
                <c:pt idx="188">
                  <c:v>2676</c:v>
                </c:pt>
                <c:pt idx="189">
                  <c:v>2677</c:v>
                </c:pt>
                <c:pt idx="190">
                  <c:v>2678</c:v>
                </c:pt>
                <c:pt idx="191">
                  <c:v>2679</c:v>
                </c:pt>
                <c:pt idx="192">
                  <c:v>2680</c:v>
                </c:pt>
                <c:pt idx="193">
                  <c:v>2681</c:v>
                </c:pt>
                <c:pt idx="194">
                  <c:v>2682</c:v>
                </c:pt>
                <c:pt idx="195">
                  <c:v>2683</c:v>
                </c:pt>
                <c:pt idx="196">
                  <c:v>2684</c:v>
                </c:pt>
                <c:pt idx="197">
                  <c:v>2685</c:v>
                </c:pt>
                <c:pt idx="198">
                  <c:v>2686</c:v>
                </c:pt>
                <c:pt idx="199">
                  <c:v>2687</c:v>
                </c:pt>
                <c:pt idx="200">
                  <c:v>2688</c:v>
                </c:pt>
                <c:pt idx="201">
                  <c:v>2689</c:v>
                </c:pt>
                <c:pt idx="202">
                  <c:v>2690</c:v>
                </c:pt>
                <c:pt idx="203">
                  <c:v>2691</c:v>
                </c:pt>
                <c:pt idx="204">
                  <c:v>2692</c:v>
                </c:pt>
                <c:pt idx="205">
                  <c:v>2693</c:v>
                </c:pt>
                <c:pt idx="206">
                  <c:v>2694</c:v>
                </c:pt>
                <c:pt idx="207">
                  <c:v>2695</c:v>
                </c:pt>
                <c:pt idx="208">
                  <c:v>2696</c:v>
                </c:pt>
                <c:pt idx="209">
                  <c:v>2697</c:v>
                </c:pt>
                <c:pt idx="210">
                  <c:v>2698</c:v>
                </c:pt>
                <c:pt idx="211">
                  <c:v>2699</c:v>
                </c:pt>
                <c:pt idx="212">
                  <c:v>2700</c:v>
                </c:pt>
                <c:pt idx="213">
                  <c:v>2701</c:v>
                </c:pt>
                <c:pt idx="214">
                  <c:v>2702</c:v>
                </c:pt>
                <c:pt idx="215">
                  <c:v>2703</c:v>
                </c:pt>
                <c:pt idx="216">
                  <c:v>2704</c:v>
                </c:pt>
                <c:pt idx="217">
                  <c:v>2705</c:v>
                </c:pt>
                <c:pt idx="218">
                  <c:v>2706</c:v>
                </c:pt>
                <c:pt idx="219">
                  <c:v>2707</c:v>
                </c:pt>
                <c:pt idx="220">
                  <c:v>2708</c:v>
                </c:pt>
                <c:pt idx="221">
                  <c:v>2709</c:v>
                </c:pt>
                <c:pt idx="222">
                  <c:v>2710</c:v>
                </c:pt>
                <c:pt idx="223">
                  <c:v>2711</c:v>
                </c:pt>
                <c:pt idx="224">
                  <c:v>2712</c:v>
                </c:pt>
                <c:pt idx="225">
                  <c:v>2713</c:v>
                </c:pt>
                <c:pt idx="226">
                  <c:v>2714</c:v>
                </c:pt>
                <c:pt idx="227">
                  <c:v>2715</c:v>
                </c:pt>
                <c:pt idx="228">
                  <c:v>2716</c:v>
                </c:pt>
                <c:pt idx="229">
                  <c:v>2717</c:v>
                </c:pt>
                <c:pt idx="230">
                  <c:v>2718</c:v>
                </c:pt>
              </c:numCache>
            </c:numRef>
          </c:xVal>
          <c:yVal>
            <c:numRef>
              <c:f>Graph!$C$2222:$C$2450</c:f>
              <c:numCache>
                <c:formatCode>General</c:formatCode>
                <c:ptCount val="229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5A-4E53-8216-84FA95A4D0C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Graph!$A$2221:$A$2451</c:f>
              <c:numCache>
                <c:formatCode>General</c:formatCode>
                <c:ptCount val="231"/>
                <c:pt idx="0">
                  <c:v>2488</c:v>
                </c:pt>
                <c:pt idx="1">
                  <c:v>2489</c:v>
                </c:pt>
                <c:pt idx="2">
                  <c:v>2490</c:v>
                </c:pt>
                <c:pt idx="3">
                  <c:v>2491</c:v>
                </c:pt>
                <c:pt idx="4">
                  <c:v>2492</c:v>
                </c:pt>
                <c:pt idx="5">
                  <c:v>2493</c:v>
                </c:pt>
                <c:pt idx="6">
                  <c:v>2494</c:v>
                </c:pt>
                <c:pt idx="7">
                  <c:v>2495</c:v>
                </c:pt>
                <c:pt idx="8">
                  <c:v>2496</c:v>
                </c:pt>
                <c:pt idx="9">
                  <c:v>2497</c:v>
                </c:pt>
                <c:pt idx="10">
                  <c:v>2498</c:v>
                </c:pt>
                <c:pt idx="11">
                  <c:v>2499</c:v>
                </c:pt>
                <c:pt idx="12">
                  <c:v>2500</c:v>
                </c:pt>
                <c:pt idx="13">
                  <c:v>2501</c:v>
                </c:pt>
                <c:pt idx="14">
                  <c:v>2502</c:v>
                </c:pt>
                <c:pt idx="15">
                  <c:v>2503</c:v>
                </c:pt>
                <c:pt idx="16">
                  <c:v>2504</c:v>
                </c:pt>
                <c:pt idx="17">
                  <c:v>2505</c:v>
                </c:pt>
                <c:pt idx="18">
                  <c:v>2506</c:v>
                </c:pt>
                <c:pt idx="19">
                  <c:v>2507</c:v>
                </c:pt>
                <c:pt idx="20">
                  <c:v>2508</c:v>
                </c:pt>
                <c:pt idx="21">
                  <c:v>2509</c:v>
                </c:pt>
                <c:pt idx="22">
                  <c:v>2510</c:v>
                </c:pt>
                <c:pt idx="23">
                  <c:v>2511</c:v>
                </c:pt>
                <c:pt idx="24">
                  <c:v>2512</c:v>
                </c:pt>
                <c:pt idx="25">
                  <c:v>2513</c:v>
                </c:pt>
                <c:pt idx="26">
                  <c:v>2514</c:v>
                </c:pt>
                <c:pt idx="27">
                  <c:v>2515</c:v>
                </c:pt>
                <c:pt idx="28">
                  <c:v>2516</c:v>
                </c:pt>
                <c:pt idx="29">
                  <c:v>2517</c:v>
                </c:pt>
                <c:pt idx="30">
                  <c:v>2518</c:v>
                </c:pt>
                <c:pt idx="31">
                  <c:v>2519</c:v>
                </c:pt>
                <c:pt idx="32">
                  <c:v>2520</c:v>
                </c:pt>
                <c:pt idx="33">
                  <c:v>2521</c:v>
                </c:pt>
                <c:pt idx="34">
                  <c:v>2522</c:v>
                </c:pt>
                <c:pt idx="35">
                  <c:v>2523</c:v>
                </c:pt>
                <c:pt idx="36">
                  <c:v>2524</c:v>
                </c:pt>
                <c:pt idx="37">
                  <c:v>2525</c:v>
                </c:pt>
                <c:pt idx="38">
                  <c:v>2526</c:v>
                </c:pt>
                <c:pt idx="39">
                  <c:v>2527</c:v>
                </c:pt>
                <c:pt idx="40">
                  <c:v>2528</c:v>
                </c:pt>
                <c:pt idx="41">
                  <c:v>2529</c:v>
                </c:pt>
                <c:pt idx="42">
                  <c:v>2530</c:v>
                </c:pt>
                <c:pt idx="43">
                  <c:v>2531</c:v>
                </c:pt>
                <c:pt idx="44">
                  <c:v>2532</c:v>
                </c:pt>
                <c:pt idx="45">
                  <c:v>2533</c:v>
                </c:pt>
                <c:pt idx="46">
                  <c:v>2534</c:v>
                </c:pt>
                <c:pt idx="47">
                  <c:v>2535</c:v>
                </c:pt>
                <c:pt idx="48">
                  <c:v>2536</c:v>
                </c:pt>
                <c:pt idx="49">
                  <c:v>2537</c:v>
                </c:pt>
                <c:pt idx="50">
                  <c:v>2538</c:v>
                </c:pt>
                <c:pt idx="51">
                  <c:v>2539</c:v>
                </c:pt>
                <c:pt idx="52">
                  <c:v>2540</c:v>
                </c:pt>
                <c:pt idx="53">
                  <c:v>2541</c:v>
                </c:pt>
                <c:pt idx="54">
                  <c:v>2542</c:v>
                </c:pt>
                <c:pt idx="55">
                  <c:v>2543</c:v>
                </c:pt>
                <c:pt idx="56">
                  <c:v>2544</c:v>
                </c:pt>
                <c:pt idx="57">
                  <c:v>2545</c:v>
                </c:pt>
                <c:pt idx="58">
                  <c:v>2546</c:v>
                </c:pt>
                <c:pt idx="59">
                  <c:v>2547</c:v>
                </c:pt>
                <c:pt idx="60">
                  <c:v>2548</c:v>
                </c:pt>
                <c:pt idx="61">
                  <c:v>2549</c:v>
                </c:pt>
                <c:pt idx="62">
                  <c:v>2550</c:v>
                </c:pt>
                <c:pt idx="63">
                  <c:v>2551</c:v>
                </c:pt>
                <c:pt idx="64">
                  <c:v>2552</c:v>
                </c:pt>
                <c:pt idx="65">
                  <c:v>2553</c:v>
                </c:pt>
                <c:pt idx="66">
                  <c:v>2554</c:v>
                </c:pt>
                <c:pt idx="67">
                  <c:v>2555</c:v>
                </c:pt>
                <c:pt idx="68">
                  <c:v>2556</c:v>
                </c:pt>
                <c:pt idx="69">
                  <c:v>2557</c:v>
                </c:pt>
                <c:pt idx="70">
                  <c:v>2558</c:v>
                </c:pt>
                <c:pt idx="71">
                  <c:v>2559</c:v>
                </c:pt>
                <c:pt idx="72">
                  <c:v>2560</c:v>
                </c:pt>
                <c:pt idx="73">
                  <c:v>2561</c:v>
                </c:pt>
                <c:pt idx="74">
                  <c:v>2562</c:v>
                </c:pt>
                <c:pt idx="75">
                  <c:v>2563</c:v>
                </c:pt>
                <c:pt idx="76">
                  <c:v>2564</c:v>
                </c:pt>
                <c:pt idx="77">
                  <c:v>2565</c:v>
                </c:pt>
                <c:pt idx="78">
                  <c:v>2566</c:v>
                </c:pt>
                <c:pt idx="79">
                  <c:v>2567</c:v>
                </c:pt>
                <c:pt idx="80">
                  <c:v>2568</c:v>
                </c:pt>
                <c:pt idx="81">
                  <c:v>2569</c:v>
                </c:pt>
                <c:pt idx="82">
                  <c:v>2570</c:v>
                </c:pt>
                <c:pt idx="83">
                  <c:v>2571</c:v>
                </c:pt>
                <c:pt idx="84">
                  <c:v>2572</c:v>
                </c:pt>
                <c:pt idx="85">
                  <c:v>2573</c:v>
                </c:pt>
                <c:pt idx="86">
                  <c:v>2574</c:v>
                </c:pt>
                <c:pt idx="87">
                  <c:v>2575</c:v>
                </c:pt>
                <c:pt idx="88">
                  <c:v>2576</c:v>
                </c:pt>
                <c:pt idx="89">
                  <c:v>2577</c:v>
                </c:pt>
                <c:pt idx="90">
                  <c:v>2578</c:v>
                </c:pt>
                <c:pt idx="91">
                  <c:v>2579</c:v>
                </c:pt>
                <c:pt idx="92">
                  <c:v>2580</c:v>
                </c:pt>
                <c:pt idx="93">
                  <c:v>2581</c:v>
                </c:pt>
                <c:pt idx="94">
                  <c:v>2582</c:v>
                </c:pt>
                <c:pt idx="95">
                  <c:v>2583</c:v>
                </c:pt>
                <c:pt idx="96">
                  <c:v>2584</c:v>
                </c:pt>
                <c:pt idx="97">
                  <c:v>2585</c:v>
                </c:pt>
                <c:pt idx="98">
                  <c:v>2586</c:v>
                </c:pt>
                <c:pt idx="99">
                  <c:v>2587</c:v>
                </c:pt>
                <c:pt idx="100">
                  <c:v>2588</c:v>
                </c:pt>
                <c:pt idx="101">
                  <c:v>2589</c:v>
                </c:pt>
                <c:pt idx="102">
                  <c:v>2590</c:v>
                </c:pt>
                <c:pt idx="103">
                  <c:v>2591</c:v>
                </c:pt>
                <c:pt idx="104">
                  <c:v>2592</c:v>
                </c:pt>
                <c:pt idx="105">
                  <c:v>2593</c:v>
                </c:pt>
                <c:pt idx="106">
                  <c:v>2594</c:v>
                </c:pt>
                <c:pt idx="107">
                  <c:v>2595</c:v>
                </c:pt>
                <c:pt idx="108">
                  <c:v>2596</c:v>
                </c:pt>
                <c:pt idx="109">
                  <c:v>2597</c:v>
                </c:pt>
                <c:pt idx="110">
                  <c:v>2598</c:v>
                </c:pt>
                <c:pt idx="111">
                  <c:v>2599</c:v>
                </c:pt>
                <c:pt idx="112">
                  <c:v>2600</c:v>
                </c:pt>
                <c:pt idx="113">
                  <c:v>2601</c:v>
                </c:pt>
                <c:pt idx="114">
                  <c:v>2602</c:v>
                </c:pt>
                <c:pt idx="115">
                  <c:v>2603</c:v>
                </c:pt>
                <c:pt idx="116">
                  <c:v>2604</c:v>
                </c:pt>
                <c:pt idx="117">
                  <c:v>2605</c:v>
                </c:pt>
                <c:pt idx="118">
                  <c:v>2606</c:v>
                </c:pt>
                <c:pt idx="119">
                  <c:v>2607</c:v>
                </c:pt>
                <c:pt idx="120">
                  <c:v>2608</c:v>
                </c:pt>
                <c:pt idx="121">
                  <c:v>2609</c:v>
                </c:pt>
                <c:pt idx="122">
                  <c:v>2610</c:v>
                </c:pt>
                <c:pt idx="123">
                  <c:v>2611</c:v>
                </c:pt>
                <c:pt idx="124">
                  <c:v>2612</c:v>
                </c:pt>
                <c:pt idx="125">
                  <c:v>2613</c:v>
                </c:pt>
                <c:pt idx="126">
                  <c:v>2614</c:v>
                </c:pt>
                <c:pt idx="127">
                  <c:v>2615</c:v>
                </c:pt>
                <c:pt idx="128">
                  <c:v>2616</c:v>
                </c:pt>
                <c:pt idx="129">
                  <c:v>2617</c:v>
                </c:pt>
                <c:pt idx="130">
                  <c:v>2618</c:v>
                </c:pt>
                <c:pt idx="131">
                  <c:v>2619</c:v>
                </c:pt>
                <c:pt idx="132">
                  <c:v>2620</c:v>
                </c:pt>
                <c:pt idx="133">
                  <c:v>2621</c:v>
                </c:pt>
                <c:pt idx="134">
                  <c:v>2622</c:v>
                </c:pt>
                <c:pt idx="135">
                  <c:v>2623</c:v>
                </c:pt>
                <c:pt idx="136">
                  <c:v>2624</c:v>
                </c:pt>
                <c:pt idx="137">
                  <c:v>2625</c:v>
                </c:pt>
                <c:pt idx="138">
                  <c:v>2626</c:v>
                </c:pt>
                <c:pt idx="139">
                  <c:v>2627</c:v>
                </c:pt>
                <c:pt idx="140">
                  <c:v>2628</c:v>
                </c:pt>
                <c:pt idx="141">
                  <c:v>2629</c:v>
                </c:pt>
                <c:pt idx="142">
                  <c:v>2630</c:v>
                </c:pt>
                <c:pt idx="143">
                  <c:v>2631</c:v>
                </c:pt>
                <c:pt idx="144">
                  <c:v>2632</c:v>
                </c:pt>
                <c:pt idx="145">
                  <c:v>2633</c:v>
                </c:pt>
                <c:pt idx="146">
                  <c:v>2634</c:v>
                </c:pt>
                <c:pt idx="147">
                  <c:v>2635</c:v>
                </c:pt>
                <c:pt idx="148">
                  <c:v>2636</c:v>
                </c:pt>
                <c:pt idx="149">
                  <c:v>2637</c:v>
                </c:pt>
                <c:pt idx="150">
                  <c:v>2638</c:v>
                </c:pt>
                <c:pt idx="151">
                  <c:v>2639</c:v>
                </c:pt>
                <c:pt idx="152">
                  <c:v>2640</c:v>
                </c:pt>
                <c:pt idx="153">
                  <c:v>2641</c:v>
                </c:pt>
                <c:pt idx="154">
                  <c:v>2642</c:v>
                </c:pt>
                <c:pt idx="155">
                  <c:v>2643</c:v>
                </c:pt>
                <c:pt idx="156">
                  <c:v>2644</c:v>
                </c:pt>
                <c:pt idx="157">
                  <c:v>2645</c:v>
                </c:pt>
                <c:pt idx="158">
                  <c:v>2646</c:v>
                </c:pt>
                <c:pt idx="159">
                  <c:v>2647</c:v>
                </c:pt>
                <c:pt idx="160">
                  <c:v>2648</c:v>
                </c:pt>
                <c:pt idx="161">
                  <c:v>2649</c:v>
                </c:pt>
                <c:pt idx="162">
                  <c:v>2650</c:v>
                </c:pt>
                <c:pt idx="163">
                  <c:v>2651</c:v>
                </c:pt>
                <c:pt idx="164">
                  <c:v>2652</c:v>
                </c:pt>
                <c:pt idx="165">
                  <c:v>2653</c:v>
                </c:pt>
                <c:pt idx="166">
                  <c:v>2654</c:v>
                </c:pt>
                <c:pt idx="167">
                  <c:v>2655</c:v>
                </c:pt>
                <c:pt idx="168">
                  <c:v>2656</c:v>
                </c:pt>
                <c:pt idx="169">
                  <c:v>2657</c:v>
                </c:pt>
                <c:pt idx="170">
                  <c:v>2658</c:v>
                </c:pt>
                <c:pt idx="171">
                  <c:v>2659</c:v>
                </c:pt>
                <c:pt idx="172">
                  <c:v>2660</c:v>
                </c:pt>
                <c:pt idx="173">
                  <c:v>2661</c:v>
                </c:pt>
                <c:pt idx="174">
                  <c:v>2662</c:v>
                </c:pt>
                <c:pt idx="175">
                  <c:v>2663</c:v>
                </c:pt>
                <c:pt idx="176">
                  <c:v>2664</c:v>
                </c:pt>
                <c:pt idx="177">
                  <c:v>2665</c:v>
                </c:pt>
                <c:pt idx="178">
                  <c:v>2666</c:v>
                </c:pt>
                <c:pt idx="179">
                  <c:v>2667</c:v>
                </c:pt>
                <c:pt idx="180">
                  <c:v>2668</c:v>
                </c:pt>
                <c:pt idx="181">
                  <c:v>2669</c:v>
                </c:pt>
                <c:pt idx="182">
                  <c:v>2670</c:v>
                </c:pt>
                <c:pt idx="183">
                  <c:v>2671</c:v>
                </c:pt>
                <c:pt idx="184">
                  <c:v>2672</c:v>
                </c:pt>
                <c:pt idx="185">
                  <c:v>2673</c:v>
                </c:pt>
                <c:pt idx="186">
                  <c:v>2674</c:v>
                </c:pt>
                <c:pt idx="187">
                  <c:v>2675</c:v>
                </c:pt>
                <c:pt idx="188">
                  <c:v>2676</c:v>
                </c:pt>
                <c:pt idx="189">
                  <c:v>2677</c:v>
                </c:pt>
                <c:pt idx="190">
                  <c:v>2678</c:v>
                </c:pt>
                <c:pt idx="191">
                  <c:v>2679</c:v>
                </c:pt>
                <c:pt idx="192">
                  <c:v>2680</c:v>
                </c:pt>
                <c:pt idx="193">
                  <c:v>2681</c:v>
                </c:pt>
                <c:pt idx="194">
                  <c:v>2682</c:v>
                </c:pt>
                <c:pt idx="195">
                  <c:v>2683</c:v>
                </c:pt>
                <c:pt idx="196">
                  <c:v>2684</c:v>
                </c:pt>
                <c:pt idx="197">
                  <c:v>2685</c:v>
                </c:pt>
                <c:pt idx="198">
                  <c:v>2686</c:v>
                </c:pt>
                <c:pt idx="199">
                  <c:v>2687</c:v>
                </c:pt>
                <c:pt idx="200">
                  <c:v>2688</c:v>
                </c:pt>
                <c:pt idx="201">
                  <c:v>2689</c:v>
                </c:pt>
                <c:pt idx="202">
                  <c:v>2690</c:v>
                </c:pt>
                <c:pt idx="203">
                  <c:v>2691</c:v>
                </c:pt>
                <c:pt idx="204">
                  <c:v>2692</c:v>
                </c:pt>
                <c:pt idx="205">
                  <c:v>2693</c:v>
                </c:pt>
                <c:pt idx="206">
                  <c:v>2694</c:v>
                </c:pt>
                <c:pt idx="207">
                  <c:v>2695</c:v>
                </c:pt>
                <c:pt idx="208">
                  <c:v>2696</c:v>
                </c:pt>
                <c:pt idx="209">
                  <c:v>2697</c:v>
                </c:pt>
                <c:pt idx="210">
                  <c:v>2698</c:v>
                </c:pt>
                <c:pt idx="211">
                  <c:v>2699</c:v>
                </c:pt>
                <c:pt idx="212">
                  <c:v>2700</c:v>
                </c:pt>
                <c:pt idx="213">
                  <c:v>2701</c:v>
                </c:pt>
                <c:pt idx="214">
                  <c:v>2702</c:v>
                </c:pt>
                <c:pt idx="215">
                  <c:v>2703</c:v>
                </c:pt>
                <c:pt idx="216">
                  <c:v>2704</c:v>
                </c:pt>
                <c:pt idx="217">
                  <c:v>2705</c:v>
                </c:pt>
                <c:pt idx="218">
                  <c:v>2706</c:v>
                </c:pt>
                <c:pt idx="219">
                  <c:v>2707</c:v>
                </c:pt>
                <c:pt idx="220">
                  <c:v>2708</c:v>
                </c:pt>
                <c:pt idx="221">
                  <c:v>2709</c:v>
                </c:pt>
                <c:pt idx="222">
                  <c:v>2710</c:v>
                </c:pt>
                <c:pt idx="223">
                  <c:v>2711</c:v>
                </c:pt>
                <c:pt idx="224">
                  <c:v>2712</c:v>
                </c:pt>
                <c:pt idx="225">
                  <c:v>2713</c:v>
                </c:pt>
                <c:pt idx="226">
                  <c:v>2714</c:v>
                </c:pt>
                <c:pt idx="227">
                  <c:v>2715</c:v>
                </c:pt>
                <c:pt idx="228">
                  <c:v>2716</c:v>
                </c:pt>
                <c:pt idx="229">
                  <c:v>2717</c:v>
                </c:pt>
                <c:pt idx="230">
                  <c:v>2718</c:v>
                </c:pt>
              </c:numCache>
            </c:numRef>
          </c:xVal>
          <c:yVal>
            <c:numRef>
              <c:f>Graph!$E$2222:$E$2450</c:f>
              <c:numCache>
                <c:formatCode>General</c:formatCode>
                <c:ptCount val="229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A-4E53-8216-84FA95A4D0C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Graph!$A$2221:$A$2451</c:f>
              <c:numCache>
                <c:formatCode>General</c:formatCode>
                <c:ptCount val="231"/>
                <c:pt idx="0">
                  <c:v>2488</c:v>
                </c:pt>
                <c:pt idx="1">
                  <c:v>2489</c:v>
                </c:pt>
                <c:pt idx="2">
                  <c:v>2490</c:v>
                </c:pt>
                <c:pt idx="3">
                  <c:v>2491</c:v>
                </c:pt>
                <c:pt idx="4">
                  <c:v>2492</c:v>
                </c:pt>
                <c:pt idx="5">
                  <c:v>2493</c:v>
                </c:pt>
                <c:pt idx="6">
                  <c:v>2494</c:v>
                </c:pt>
                <c:pt idx="7">
                  <c:v>2495</c:v>
                </c:pt>
                <c:pt idx="8">
                  <c:v>2496</c:v>
                </c:pt>
                <c:pt idx="9">
                  <c:v>2497</c:v>
                </c:pt>
                <c:pt idx="10">
                  <c:v>2498</c:v>
                </c:pt>
                <c:pt idx="11">
                  <c:v>2499</c:v>
                </c:pt>
                <c:pt idx="12">
                  <c:v>2500</c:v>
                </c:pt>
                <c:pt idx="13">
                  <c:v>2501</c:v>
                </c:pt>
                <c:pt idx="14">
                  <c:v>2502</c:v>
                </c:pt>
                <c:pt idx="15">
                  <c:v>2503</c:v>
                </c:pt>
                <c:pt idx="16">
                  <c:v>2504</c:v>
                </c:pt>
                <c:pt idx="17">
                  <c:v>2505</c:v>
                </c:pt>
                <c:pt idx="18">
                  <c:v>2506</c:v>
                </c:pt>
                <c:pt idx="19">
                  <c:v>2507</c:v>
                </c:pt>
                <c:pt idx="20">
                  <c:v>2508</c:v>
                </c:pt>
                <c:pt idx="21">
                  <c:v>2509</c:v>
                </c:pt>
                <c:pt idx="22">
                  <c:v>2510</c:v>
                </c:pt>
                <c:pt idx="23">
                  <c:v>2511</c:v>
                </c:pt>
                <c:pt idx="24">
                  <c:v>2512</c:v>
                </c:pt>
                <c:pt idx="25">
                  <c:v>2513</c:v>
                </c:pt>
                <c:pt idx="26">
                  <c:v>2514</c:v>
                </c:pt>
                <c:pt idx="27">
                  <c:v>2515</c:v>
                </c:pt>
                <c:pt idx="28">
                  <c:v>2516</c:v>
                </c:pt>
                <c:pt idx="29">
                  <c:v>2517</c:v>
                </c:pt>
                <c:pt idx="30">
                  <c:v>2518</c:v>
                </c:pt>
                <c:pt idx="31">
                  <c:v>2519</c:v>
                </c:pt>
                <c:pt idx="32">
                  <c:v>2520</c:v>
                </c:pt>
                <c:pt idx="33">
                  <c:v>2521</c:v>
                </c:pt>
                <c:pt idx="34">
                  <c:v>2522</c:v>
                </c:pt>
                <c:pt idx="35">
                  <c:v>2523</c:v>
                </c:pt>
                <c:pt idx="36">
                  <c:v>2524</c:v>
                </c:pt>
                <c:pt idx="37">
                  <c:v>2525</c:v>
                </c:pt>
                <c:pt idx="38">
                  <c:v>2526</c:v>
                </c:pt>
                <c:pt idx="39">
                  <c:v>2527</c:v>
                </c:pt>
                <c:pt idx="40">
                  <c:v>2528</c:v>
                </c:pt>
                <c:pt idx="41">
                  <c:v>2529</c:v>
                </c:pt>
                <c:pt idx="42">
                  <c:v>2530</c:v>
                </c:pt>
                <c:pt idx="43">
                  <c:v>2531</c:v>
                </c:pt>
                <c:pt idx="44">
                  <c:v>2532</c:v>
                </c:pt>
                <c:pt idx="45">
                  <c:v>2533</c:v>
                </c:pt>
                <c:pt idx="46">
                  <c:v>2534</c:v>
                </c:pt>
                <c:pt idx="47">
                  <c:v>2535</c:v>
                </c:pt>
                <c:pt idx="48">
                  <c:v>2536</c:v>
                </c:pt>
                <c:pt idx="49">
                  <c:v>2537</c:v>
                </c:pt>
                <c:pt idx="50">
                  <c:v>2538</c:v>
                </c:pt>
                <c:pt idx="51">
                  <c:v>2539</c:v>
                </c:pt>
                <c:pt idx="52">
                  <c:v>2540</c:v>
                </c:pt>
                <c:pt idx="53">
                  <c:v>2541</c:v>
                </c:pt>
                <c:pt idx="54">
                  <c:v>2542</c:v>
                </c:pt>
                <c:pt idx="55">
                  <c:v>2543</c:v>
                </c:pt>
                <c:pt idx="56">
                  <c:v>2544</c:v>
                </c:pt>
                <c:pt idx="57">
                  <c:v>2545</c:v>
                </c:pt>
                <c:pt idx="58">
                  <c:v>2546</c:v>
                </c:pt>
                <c:pt idx="59">
                  <c:v>2547</c:v>
                </c:pt>
                <c:pt idx="60">
                  <c:v>2548</c:v>
                </c:pt>
                <c:pt idx="61">
                  <c:v>2549</c:v>
                </c:pt>
                <c:pt idx="62">
                  <c:v>2550</c:v>
                </c:pt>
                <c:pt idx="63">
                  <c:v>2551</c:v>
                </c:pt>
                <c:pt idx="64">
                  <c:v>2552</c:v>
                </c:pt>
                <c:pt idx="65">
                  <c:v>2553</c:v>
                </c:pt>
                <c:pt idx="66">
                  <c:v>2554</c:v>
                </c:pt>
                <c:pt idx="67">
                  <c:v>2555</c:v>
                </c:pt>
                <c:pt idx="68">
                  <c:v>2556</c:v>
                </c:pt>
                <c:pt idx="69">
                  <c:v>2557</c:v>
                </c:pt>
                <c:pt idx="70">
                  <c:v>2558</c:v>
                </c:pt>
                <c:pt idx="71">
                  <c:v>2559</c:v>
                </c:pt>
                <c:pt idx="72">
                  <c:v>2560</c:v>
                </c:pt>
                <c:pt idx="73">
                  <c:v>2561</c:v>
                </c:pt>
                <c:pt idx="74">
                  <c:v>2562</c:v>
                </c:pt>
                <c:pt idx="75">
                  <c:v>2563</c:v>
                </c:pt>
                <c:pt idx="76">
                  <c:v>2564</c:v>
                </c:pt>
                <c:pt idx="77">
                  <c:v>2565</c:v>
                </c:pt>
                <c:pt idx="78">
                  <c:v>2566</c:v>
                </c:pt>
                <c:pt idx="79">
                  <c:v>2567</c:v>
                </c:pt>
                <c:pt idx="80">
                  <c:v>2568</c:v>
                </c:pt>
                <c:pt idx="81">
                  <c:v>2569</c:v>
                </c:pt>
                <c:pt idx="82">
                  <c:v>2570</c:v>
                </c:pt>
                <c:pt idx="83">
                  <c:v>2571</c:v>
                </c:pt>
                <c:pt idx="84">
                  <c:v>2572</c:v>
                </c:pt>
                <c:pt idx="85">
                  <c:v>2573</c:v>
                </c:pt>
                <c:pt idx="86">
                  <c:v>2574</c:v>
                </c:pt>
                <c:pt idx="87">
                  <c:v>2575</c:v>
                </c:pt>
                <c:pt idx="88">
                  <c:v>2576</c:v>
                </c:pt>
                <c:pt idx="89">
                  <c:v>2577</c:v>
                </c:pt>
                <c:pt idx="90">
                  <c:v>2578</c:v>
                </c:pt>
                <c:pt idx="91">
                  <c:v>2579</c:v>
                </c:pt>
                <c:pt idx="92">
                  <c:v>2580</c:v>
                </c:pt>
                <c:pt idx="93">
                  <c:v>2581</c:v>
                </c:pt>
                <c:pt idx="94">
                  <c:v>2582</c:v>
                </c:pt>
                <c:pt idx="95">
                  <c:v>2583</c:v>
                </c:pt>
                <c:pt idx="96">
                  <c:v>2584</c:v>
                </c:pt>
                <c:pt idx="97">
                  <c:v>2585</c:v>
                </c:pt>
                <c:pt idx="98">
                  <c:v>2586</c:v>
                </c:pt>
                <c:pt idx="99">
                  <c:v>2587</c:v>
                </c:pt>
                <c:pt idx="100">
                  <c:v>2588</c:v>
                </c:pt>
                <c:pt idx="101">
                  <c:v>2589</c:v>
                </c:pt>
                <c:pt idx="102">
                  <c:v>2590</c:v>
                </c:pt>
                <c:pt idx="103">
                  <c:v>2591</c:v>
                </c:pt>
                <c:pt idx="104">
                  <c:v>2592</c:v>
                </c:pt>
                <c:pt idx="105">
                  <c:v>2593</c:v>
                </c:pt>
                <c:pt idx="106">
                  <c:v>2594</c:v>
                </c:pt>
                <c:pt idx="107">
                  <c:v>2595</c:v>
                </c:pt>
                <c:pt idx="108">
                  <c:v>2596</c:v>
                </c:pt>
                <c:pt idx="109">
                  <c:v>2597</c:v>
                </c:pt>
                <c:pt idx="110">
                  <c:v>2598</c:v>
                </c:pt>
                <c:pt idx="111">
                  <c:v>2599</c:v>
                </c:pt>
                <c:pt idx="112">
                  <c:v>2600</c:v>
                </c:pt>
                <c:pt idx="113">
                  <c:v>2601</c:v>
                </c:pt>
                <c:pt idx="114">
                  <c:v>2602</c:v>
                </c:pt>
                <c:pt idx="115">
                  <c:v>2603</c:v>
                </c:pt>
                <c:pt idx="116">
                  <c:v>2604</c:v>
                </c:pt>
                <c:pt idx="117">
                  <c:v>2605</c:v>
                </c:pt>
                <c:pt idx="118">
                  <c:v>2606</c:v>
                </c:pt>
                <c:pt idx="119">
                  <c:v>2607</c:v>
                </c:pt>
                <c:pt idx="120">
                  <c:v>2608</c:v>
                </c:pt>
                <c:pt idx="121">
                  <c:v>2609</c:v>
                </c:pt>
                <c:pt idx="122">
                  <c:v>2610</c:v>
                </c:pt>
                <c:pt idx="123">
                  <c:v>2611</c:v>
                </c:pt>
                <c:pt idx="124">
                  <c:v>2612</c:v>
                </c:pt>
                <c:pt idx="125">
                  <c:v>2613</c:v>
                </c:pt>
                <c:pt idx="126">
                  <c:v>2614</c:v>
                </c:pt>
                <c:pt idx="127">
                  <c:v>2615</c:v>
                </c:pt>
                <c:pt idx="128">
                  <c:v>2616</c:v>
                </c:pt>
                <c:pt idx="129">
                  <c:v>2617</c:v>
                </c:pt>
                <c:pt idx="130">
                  <c:v>2618</c:v>
                </c:pt>
                <c:pt idx="131">
                  <c:v>2619</c:v>
                </c:pt>
                <c:pt idx="132">
                  <c:v>2620</c:v>
                </c:pt>
                <c:pt idx="133">
                  <c:v>2621</c:v>
                </c:pt>
                <c:pt idx="134">
                  <c:v>2622</c:v>
                </c:pt>
                <c:pt idx="135">
                  <c:v>2623</c:v>
                </c:pt>
                <c:pt idx="136">
                  <c:v>2624</c:v>
                </c:pt>
                <c:pt idx="137">
                  <c:v>2625</c:v>
                </c:pt>
                <c:pt idx="138">
                  <c:v>2626</c:v>
                </c:pt>
                <c:pt idx="139">
                  <c:v>2627</c:v>
                </c:pt>
                <c:pt idx="140">
                  <c:v>2628</c:v>
                </c:pt>
                <c:pt idx="141">
                  <c:v>2629</c:v>
                </c:pt>
                <c:pt idx="142">
                  <c:v>2630</c:v>
                </c:pt>
                <c:pt idx="143">
                  <c:v>2631</c:v>
                </c:pt>
                <c:pt idx="144">
                  <c:v>2632</c:v>
                </c:pt>
                <c:pt idx="145">
                  <c:v>2633</c:v>
                </c:pt>
                <c:pt idx="146">
                  <c:v>2634</c:v>
                </c:pt>
                <c:pt idx="147">
                  <c:v>2635</c:v>
                </c:pt>
                <c:pt idx="148">
                  <c:v>2636</c:v>
                </c:pt>
                <c:pt idx="149">
                  <c:v>2637</c:v>
                </c:pt>
                <c:pt idx="150">
                  <c:v>2638</c:v>
                </c:pt>
                <c:pt idx="151">
                  <c:v>2639</c:v>
                </c:pt>
                <c:pt idx="152">
                  <c:v>2640</c:v>
                </c:pt>
                <c:pt idx="153">
                  <c:v>2641</c:v>
                </c:pt>
                <c:pt idx="154">
                  <c:v>2642</c:v>
                </c:pt>
                <c:pt idx="155">
                  <c:v>2643</c:v>
                </c:pt>
                <c:pt idx="156">
                  <c:v>2644</c:v>
                </c:pt>
                <c:pt idx="157">
                  <c:v>2645</c:v>
                </c:pt>
                <c:pt idx="158">
                  <c:v>2646</c:v>
                </c:pt>
                <c:pt idx="159">
                  <c:v>2647</c:v>
                </c:pt>
                <c:pt idx="160">
                  <c:v>2648</c:v>
                </c:pt>
                <c:pt idx="161">
                  <c:v>2649</c:v>
                </c:pt>
                <c:pt idx="162">
                  <c:v>2650</c:v>
                </c:pt>
                <c:pt idx="163">
                  <c:v>2651</c:v>
                </c:pt>
                <c:pt idx="164">
                  <c:v>2652</c:v>
                </c:pt>
                <c:pt idx="165">
                  <c:v>2653</c:v>
                </c:pt>
                <c:pt idx="166">
                  <c:v>2654</c:v>
                </c:pt>
                <c:pt idx="167">
                  <c:v>2655</c:v>
                </c:pt>
                <c:pt idx="168">
                  <c:v>2656</c:v>
                </c:pt>
                <c:pt idx="169">
                  <c:v>2657</c:v>
                </c:pt>
                <c:pt idx="170">
                  <c:v>2658</c:v>
                </c:pt>
                <c:pt idx="171">
                  <c:v>2659</c:v>
                </c:pt>
                <c:pt idx="172">
                  <c:v>2660</c:v>
                </c:pt>
                <c:pt idx="173">
                  <c:v>2661</c:v>
                </c:pt>
                <c:pt idx="174">
                  <c:v>2662</c:v>
                </c:pt>
                <c:pt idx="175">
                  <c:v>2663</c:v>
                </c:pt>
                <c:pt idx="176">
                  <c:v>2664</c:v>
                </c:pt>
                <c:pt idx="177">
                  <c:v>2665</c:v>
                </c:pt>
                <c:pt idx="178">
                  <c:v>2666</c:v>
                </c:pt>
                <c:pt idx="179">
                  <c:v>2667</c:v>
                </c:pt>
                <c:pt idx="180">
                  <c:v>2668</c:v>
                </c:pt>
                <c:pt idx="181">
                  <c:v>2669</c:v>
                </c:pt>
                <c:pt idx="182">
                  <c:v>2670</c:v>
                </c:pt>
                <c:pt idx="183">
                  <c:v>2671</c:v>
                </c:pt>
                <c:pt idx="184">
                  <c:v>2672</c:v>
                </c:pt>
                <c:pt idx="185">
                  <c:v>2673</c:v>
                </c:pt>
                <c:pt idx="186">
                  <c:v>2674</c:v>
                </c:pt>
                <c:pt idx="187">
                  <c:v>2675</c:v>
                </c:pt>
                <c:pt idx="188">
                  <c:v>2676</c:v>
                </c:pt>
                <c:pt idx="189">
                  <c:v>2677</c:v>
                </c:pt>
                <c:pt idx="190">
                  <c:v>2678</c:v>
                </c:pt>
                <c:pt idx="191">
                  <c:v>2679</c:v>
                </c:pt>
                <c:pt idx="192">
                  <c:v>2680</c:v>
                </c:pt>
                <c:pt idx="193">
                  <c:v>2681</c:v>
                </c:pt>
                <c:pt idx="194">
                  <c:v>2682</c:v>
                </c:pt>
                <c:pt idx="195">
                  <c:v>2683</c:v>
                </c:pt>
                <c:pt idx="196">
                  <c:v>2684</c:v>
                </c:pt>
                <c:pt idx="197">
                  <c:v>2685</c:v>
                </c:pt>
                <c:pt idx="198">
                  <c:v>2686</c:v>
                </c:pt>
                <c:pt idx="199">
                  <c:v>2687</c:v>
                </c:pt>
                <c:pt idx="200">
                  <c:v>2688</c:v>
                </c:pt>
                <c:pt idx="201">
                  <c:v>2689</c:v>
                </c:pt>
                <c:pt idx="202">
                  <c:v>2690</c:v>
                </c:pt>
                <c:pt idx="203">
                  <c:v>2691</c:v>
                </c:pt>
                <c:pt idx="204">
                  <c:v>2692</c:v>
                </c:pt>
                <c:pt idx="205">
                  <c:v>2693</c:v>
                </c:pt>
                <c:pt idx="206">
                  <c:v>2694</c:v>
                </c:pt>
                <c:pt idx="207">
                  <c:v>2695</c:v>
                </c:pt>
                <c:pt idx="208">
                  <c:v>2696</c:v>
                </c:pt>
                <c:pt idx="209">
                  <c:v>2697</c:v>
                </c:pt>
                <c:pt idx="210">
                  <c:v>2698</c:v>
                </c:pt>
                <c:pt idx="211">
                  <c:v>2699</c:v>
                </c:pt>
                <c:pt idx="212">
                  <c:v>2700</c:v>
                </c:pt>
                <c:pt idx="213">
                  <c:v>2701</c:v>
                </c:pt>
                <c:pt idx="214">
                  <c:v>2702</c:v>
                </c:pt>
                <c:pt idx="215">
                  <c:v>2703</c:v>
                </c:pt>
                <c:pt idx="216">
                  <c:v>2704</c:v>
                </c:pt>
                <c:pt idx="217">
                  <c:v>2705</c:v>
                </c:pt>
                <c:pt idx="218">
                  <c:v>2706</c:v>
                </c:pt>
                <c:pt idx="219">
                  <c:v>2707</c:v>
                </c:pt>
                <c:pt idx="220">
                  <c:v>2708</c:v>
                </c:pt>
                <c:pt idx="221">
                  <c:v>2709</c:v>
                </c:pt>
                <c:pt idx="222">
                  <c:v>2710</c:v>
                </c:pt>
                <c:pt idx="223">
                  <c:v>2711</c:v>
                </c:pt>
                <c:pt idx="224">
                  <c:v>2712</c:v>
                </c:pt>
                <c:pt idx="225">
                  <c:v>2713</c:v>
                </c:pt>
                <c:pt idx="226">
                  <c:v>2714</c:v>
                </c:pt>
                <c:pt idx="227">
                  <c:v>2715</c:v>
                </c:pt>
                <c:pt idx="228">
                  <c:v>2716</c:v>
                </c:pt>
                <c:pt idx="229">
                  <c:v>2717</c:v>
                </c:pt>
                <c:pt idx="230">
                  <c:v>2718</c:v>
                </c:pt>
              </c:numCache>
            </c:numRef>
          </c:xVal>
          <c:yVal>
            <c:numRef>
              <c:f>Graph!$G$2222:$G$2450</c:f>
              <c:numCache>
                <c:formatCode>General</c:formatCode>
                <c:ptCount val="22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5A-4E53-8216-84FA95A4D0C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Graph!$A$2221:$A$2451</c:f>
              <c:numCache>
                <c:formatCode>General</c:formatCode>
                <c:ptCount val="231"/>
                <c:pt idx="0">
                  <c:v>2488</c:v>
                </c:pt>
                <c:pt idx="1">
                  <c:v>2489</c:v>
                </c:pt>
                <c:pt idx="2">
                  <c:v>2490</c:v>
                </c:pt>
                <c:pt idx="3">
                  <c:v>2491</c:v>
                </c:pt>
                <c:pt idx="4">
                  <c:v>2492</c:v>
                </c:pt>
                <c:pt idx="5">
                  <c:v>2493</c:v>
                </c:pt>
                <c:pt idx="6">
                  <c:v>2494</c:v>
                </c:pt>
                <c:pt idx="7">
                  <c:v>2495</c:v>
                </c:pt>
                <c:pt idx="8">
                  <c:v>2496</c:v>
                </c:pt>
                <c:pt idx="9">
                  <c:v>2497</c:v>
                </c:pt>
                <c:pt idx="10">
                  <c:v>2498</c:v>
                </c:pt>
                <c:pt idx="11">
                  <c:v>2499</c:v>
                </c:pt>
                <c:pt idx="12">
                  <c:v>2500</c:v>
                </c:pt>
                <c:pt idx="13">
                  <c:v>2501</c:v>
                </c:pt>
                <c:pt idx="14">
                  <c:v>2502</c:v>
                </c:pt>
                <c:pt idx="15">
                  <c:v>2503</c:v>
                </c:pt>
                <c:pt idx="16">
                  <c:v>2504</c:v>
                </c:pt>
                <c:pt idx="17">
                  <c:v>2505</c:v>
                </c:pt>
                <c:pt idx="18">
                  <c:v>2506</c:v>
                </c:pt>
                <c:pt idx="19">
                  <c:v>2507</c:v>
                </c:pt>
                <c:pt idx="20">
                  <c:v>2508</c:v>
                </c:pt>
                <c:pt idx="21">
                  <c:v>2509</c:v>
                </c:pt>
                <c:pt idx="22">
                  <c:v>2510</c:v>
                </c:pt>
                <c:pt idx="23">
                  <c:v>2511</c:v>
                </c:pt>
                <c:pt idx="24">
                  <c:v>2512</c:v>
                </c:pt>
                <c:pt idx="25">
                  <c:v>2513</c:v>
                </c:pt>
                <c:pt idx="26">
                  <c:v>2514</c:v>
                </c:pt>
                <c:pt idx="27">
                  <c:v>2515</c:v>
                </c:pt>
                <c:pt idx="28">
                  <c:v>2516</c:v>
                </c:pt>
                <c:pt idx="29">
                  <c:v>2517</c:v>
                </c:pt>
                <c:pt idx="30">
                  <c:v>2518</c:v>
                </c:pt>
                <c:pt idx="31">
                  <c:v>2519</c:v>
                </c:pt>
                <c:pt idx="32">
                  <c:v>2520</c:v>
                </c:pt>
                <c:pt idx="33">
                  <c:v>2521</c:v>
                </c:pt>
                <c:pt idx="34">
                  <c:v>2522</c:v>
                </c:pt>
                <c:pt idx="35">
                  <c:v>2523</c:v>
                </c:pt>
                <c:pt idx="36">
                  <c:v>2524</c:v>
                </c:pt>
                <c:pt idx="37">
                  <c:v>2525</c:v>
                </c:pt>
                <c:pt idx="38">
                  <c:v>2526</c:v>
                </c:pt>
                <c:pt idx="39">
                  <c:v>2527</c:v>
                </c:pt>
                <c:pt idx="40">
                  <c:v>2528</c:v>
                </c:pt>
                <c:pt idx="41">
                  <c:v>2529</c:v>
                </c:pt>
                <c:pt idx="42">
                  <c:v>2530</c:v>
                </c:pt>
                <c:pt idx="43">
                  <c:v>2531</c:v>
                </c:pt>
                <c:pt idx="44">
                  <c:v>2532</c:v>
                </c:pt>
                <c:pt idx="45">
                  <c:v>2533</c:v>
                </c:pt>
                <c:pt idx="46">
                  <c:v>2534</c:v>
                </c:pt>
                <c:pt idx="47">
                  <c:v>2535</c:v>
                </c:pt>
                <c:pt idx="48">
                  <c:v>2536</c:v>
                </c:pt>
                <c:pt idx="49">
                  <c:v>2537</c:v>
                </c:pt>
                <c:pt idx="50">
                  <c:v>2538</c:v>
                </c:pt>
                <c:pt idx="51">
                  <c:v>2539</c:v>
                </c:pt>
                <c:pt idx="52">
                  <c:v>2540</c:v>
                </c:pt>
                <c:pt idx="53">
                  <c:v>2541</c:v>
                </c:pt>
                <c:pt idx="54">
                  <c:v>2542</c:v>
                </c:pt>
                <c:pt idx="55">
                  <c:v>2543</c:v>
                </c:pt>
                <c:pt idx="56">
                  <c:v>2544</c:v>
                </c:pt>
                <c:pt idx="57">
                  <c:v>2545</c:v>
                </c:pt>
                <c:pt idx="58">
                  <c:v>2546</c:v>
                </c:pt>
                <c:pt idx="59">
                  <c:v>2547</c:v>
                </c:pt>
                <c:pt idx="60">
                  <c:v>2548</c:v>
                </c:pt>
                <c:pt idx="61">
                  <c:v>2549</c:v>
                </c:pt>
                <c:pt idx="62">
                  <c:v>2550</c:v>
                </c:pt>
                <c:pt idx="63">
                  <c:v>2551</c:v>
                </c:pt>
                <c:pt idx="64">
                  <c:v>2552</c:v>
                </c:pt>
                <c:pt idx="65">
                  <c:v>2553</c:v>
                </c:pt>
                <c:pt idx="66">
                  <c:v>2554</c:v>
                </c:pt>
                <c:pt idx="67">
                  <c:v>2555</c:v>
                </c:pt>
                <c:pt idx="68">
                  <c:v>2556</c:v>
                </c:pt>
                <c:pt idx="69">
                  <c:v>2557</c:v>
                </c:pt>
                <c:pt idx="70">
                  <c:v>2558</c:v>
                </c:pt>
                <c:pt idx="71">
                  <c:v>2559</c:v>
                </c:pt>
                <c:pt idx="72">
                  <c:v>2560</c:v>
                </c:pt>
                <c:pt idx="73">
                  <c:v>2561</c:v>
                </c:pt>
                <c:pt idx="74">
                  <c:v>2562</c:v>
                </c:pt>
                <c:pt idx="75">
                  <c:v>2563</c:v>
                </c:pt>
                <c:pt idx="76">
                  <c:v>2564</c:v>
                </c:pt>
                <c:pt idx="77">
                  <c:v>2565</c:v>
                </c:pt>
                <c:pt idx="78">
                  <c:v>2566</c:v>
                </c:pt>
                <c:pt idx="79">
                  <c:v>2567</c:v>
                </c:pt>
                <c:pt idx="80">
                  <c:v>2568</c:v>
                </c:pt>
                <c:pt idx="81">
                  <c:v>2569</c:v>
                </c:pt>
                <c:pt idx="82">
                  <c:v>2570</c:v>
                </c:pt>
                <c:pt idx="83">
                  <c:v>2571</c:v>
                </c:pt>
                <c:pt idx="84">
                  <c:v>2572</c:v>
                </c:pt>
                <c:pt idx="85">
                  <c:v>2573</c:v>
                </c:pt>
                <c:pt idx="86">
                  <c:v>2574</c:v>
                </c:pt>
                <c:pt idx="87">
                  <c:v>2575</c:v>
                </c:pt>
                <c:pt idx="88">
                  <c:v>2576</c:v>
                </c:pt>
                <c:pt idx="89">
                  <c:v>2577</c:v>
                </c:pt>
                <c:pt idx="90">
                  <c:v>2578</c:v>
                </c:pt>
                <c:pt idx="91">
                  <c:v>2579</c:v>
                </c:pt>
                <c:pt idx="92">
                  <c:v>2580</c:v>
                </c:pt>
                <c:pt idx="93">
                  <c:v>2581</c:v>
                </c:pt>
                <c:pt idx="94">
                  <c:v>2582</c:v>
                </c:pt>
                <c:pt idx="95">
                  <c:v>2583</c:v>
                </c:pt>
                <c:pt idx="96">
                  <c:v>2584</c:v>
                </c:pt>
                <c:pt idx="97">
                  <c:v>2585</c:v>
                </c:pt>
                <c:pt idx="98">
                  <c:v>2586</c:v>
                </c:pt>
                <c:pt idx="99">
                  <c:v>2587</c:v>
                </c:pt>
                <c:pt idx="100">
                  <c:v>2588</c:v>
                </c:pt>
                <c:pt idx="101">
                  <c:v>2589</c:v>
                </c:pt>
                <c:pt idx="102">
                  <c:v>2590</c:v>
                </c:pt>
                <c:pt idx="103">
                  <c:v>2591</c:v>
                </c:pt>
                <c:pt idx="104">
                  <c:v>2592</c:v>
                </c:pt>
                <c:pt idx="105">
                  <c:v>2593</c:v>
                </c:pt>
                <c:pt idx="106">
                  <c:v>2594</c:v>
                </c:pt>
                <c:pt idx="107">
                  <c:v>2595</c:v>
                </c:pt>
                <c:pt idx="108">
                  <c:v>2596</c:v>
                </c:pt>
                <c:pt idx="109">
                  <c:v>2597</c:v>
                </c:pt>
                <c:pt idx="110">
                  <c:v>2598</c:v>
                </c:pt>
                <c:pt idx="111">
                  <c:v>2599</c:v>
                </c:pt>
                <c:pt idx="112">
                  <c:v>2600</c:v>
                </c:pt>
                <c:pt idx="113">
                  <c:v>2601</c:v>
                </c:pt>
                <c:pt idx="114">
                  <c:v>2602</c:v>
                </c:pt>
                <c:pt idx="115">
                  <c:v>2603</c:v>
                </c:pt>
                <c:pt idx="116">
                  <c:v>2604</c:v>
                </c:pt>
                <c:pt idx="117">
                  <c:v>2605</c:v>
                </c:pt>
                <c:pt idx="118">
                  <c:v>2606</c:v>
                </c:pt>
                <c:pt idx="119">
                  <c:v>2607</c:v>
                </c:pt>
                <c:pt idx="120">
                  <c:v>2608</c:v>
                </c:pt>
                <c:pt idx="121">
                  <c:v>2609</c:v>
                </c:pt>
                <c:pt idx="122">
                  <c:v>2610</c:v>
                </c:pt>
                <c:pt idx="123">
                  <c:v>2611</c:v>
                </c:pt>
                <c:pt idx="124">
                  <c:v>2612</c:v>
                </c:pt>
                <c:pt idx="125">
                  <c:v>2613</c:v>
                </c:pt>
                <c:pt idx="126">
                  <c:v>2614</c:v>
                </c:pt>
                <c:pt idx="127">
                  <c:v>2615</c:v>
                </c:pt>
                <c:pt idx="128">
                  <c:v>2616</c:v>
                </c:pt>
                <c:pt idx="129">
                  <c:v>2617</c:v>
                </c:pt>
                <c:pt idx="130">
                  <c:v>2618</c:v>
                </c:pt>
                <c:pt idx="131">
                  <c:v>2619</c:v>
                </c:pt>
                <c:pt idx="132">
                  <c:v>2620</c:v>
                </c:pt>
                <c:pt idx="133">
                  <c:v>2621</c:v>
                </c:pt>
                <c:pt idx="134">
                  <c:v>2622</c:v>
                </c:pt>
                <c:pt idx="135">
                  <c:v>2623</c:v>
                </c:pt>
                <c:pt idx="136">
                  <c:v>2624</c:v>
                </c:pt>
                <c:pt idx="137">
                  <c:v>2625</c:v>
                </c:pt>
                <c:pt idx="138">
                  <c:v>2626</c:v>
                </c:pt>
                <c:pt idx="139">
                  <c:v>2627</c:v>
                </c:pt>
                <c:pt idx="140">
                  <c:v>2628</c:v>
                </c:pt>
                <c:pt idx="141">
                  <c:v>2629</c:v>
                </c:pt>
                <c:pt idx="142">
                  <c:v>2630</c:v>
                </c:pt>
                <c:pt idx="143">
                  <c:v>2631</c:v>
                </c:pt>
                <c:pt idx="144">
                  <c:v>2632</c:v>
                </c:pt>
                <c:pt idx="145">
                  <c:v>2633</c:v>
                </c:pt>
                <c:pt idx="146">
                  <c:v>2634</c:v>
                </c:pt>
                <c:pt idx="147">
                  <c:v>2635</c:v>
                </c:pt>
                <c:pt idx="148">
                  <c:v>2636</c:v>
                </c:pt>
                <c:pt idx="149">
                  <c:v>2637</c:v>
                </c:pt>
                <c:pt idx="150">
                  <c:v>2638</c:v>
                </c:pt>
                <c:pt idx="151">
                  <c:v>2639</c:v>
                </c:pt>
                <c:pt idx="152">
                  <c:v>2640</c:v>
                </c:pt>
                <c:pt idx="153">
                  <c:v>2641</c:v>
                </c:pt>
                <c:pt idx="154">
                  <c:v>2642</c:v>
                </c:pt>
                <c:pt idx="155">
                  <c:v>2643</c:v>
                </c:pt>
                <c:pt idx="156">
                  <c:v>2644</c:v>
                </c:pt>
                <c:pt idx="157">
                  <c:v>2645</c:v>
                </c:pt>
                <c:pt idx="158">
                  <c:v>2646</c:v>
                </c:pt>
                <c:pt idx="159">
                  <c:v>2647</c:v>
                </c:pt>
                <c:pt idx="160">
                  <c:v>2648</c:v>
                </c:pt>
                <c:pt idx="161">
                  <c:v>2649</c:v>
                </c:pt>
                <c:pt idx="162">
                  <c:v>2650</c:v>
                </c:pt>
                <c:pt idx="163">
                  <c:v>2651</c:v>
                </c:pt>
                <c:pt idx="164">
                  <c:v>2652</c:v>
                </c:pt>
                <c:pt idx="165">
                  <c:v>2653</c:v>
                </c:pt>
                <c:pt idx="166">
                  <c:v>2654</c:v>
                </c:pt>
                <c:pt idx="167">
                  <c:v>2655</c:v>
                </c:pt>
                <c:pt idx="168">
                  <c:v>2656</c:v>
                </c:pt>
                <c:pt idx="169">
                  <c:v>2657</c:v>
                </c:pt>
                <c:pt idx="170">
                  <c:v>2658</c:v>
                </c:pt>
                <c:pt idx="171">
                  <c:v>2659</c:v>
                </c:pt>
                <c:pt idx="172">
                  <c:v>2660</c:v>
                </c:pt>
                <c:pt idx="173">
                  <c:v>2661</c:v>
                </c:pt>
                <c:pt idx="174">
                  <c:v>2662</c:v>
                </c:pt>
                <c:pt idx="175">
                  <c:v>2663</c:v>
                </c:pt>
                <c:pt idx="176">
                  <c:v>2664</c:v>
                </c:pt>
                <c:pt idx="177">
                  <c:v>2665</c:v>
                </c:pt>
                <c:pt idx="178">
                  <c:v>2666</c:v>
                </c:pt>
                <c:pt idx="179">
                  <c:v>2667</c:v>
                </c:pt>
                <c:pt idx="180">
                  <c:v>2668</c:v>
                </c:pt>
                <c:pt idx="181">
                  <c:v>2669</c:v>
                </c:pt>
                <c:pt idx="182">
                  <c:v>2670</c:v>
                </c:pt>
                <c:pt idx="183">
                  <c:v>2671</c:v>
                </c:pt>
                <c:pt idx="184">
                  <c:v>2672</c:v>
                </c:pt>
                <c:pt idx="185">
                  <c:v>2673</c:v>
                </c:pt>
                <c:pt idx="186">
                  <c:v>2674</c:v>
                </c:pt>
                <c:pt idx="187">
                  <c:v>2675</c:v>
                </c:pt>
                <c:pt idx="188">
                  <c:v>2676</c:v>
                </c:pt>
                <c:pt idx="189">
                  <c:v>2677</c:v>
                </c:pt>
                <c:pt idx="190">
                  <c:v>2678</c:v>
                </c:pt>
                <c:pt idx="191">
                  <c:v>2679</c:v>
                </c:pt>
                <c:pt idx="192">
                  <c:v>2680</c:v>
                </c:pt>
                <c:pt idx="193">
                  <c:v>2681</c:v>
                </c:pt>
                <c:pt idx="194">
                  <c:v>2682</c:v>
                </c:pt>
                <c:pt idx="195">
                  <c:v>2683</c:v>
                </c:pt>
                <c:pt idx="196">
                  <c:v>2684</c:v>
                </c:pt>
                <c:pt idx="197">
                  <c:v>2685</c:v>
                </c:pt>
                <c:pt idx="198">
                  <c:v>2686</c:v>
                </c:pt>
                <c:pt idx="199">
                  <c:v>2687</c:v>
                </c:pt>
                <c:pt idx="200">
                  <c:v>2688</c:v>
                </c:pt>
                <c:pt idx="201">
                  <c:v>2689</c:v>
                </c:pt>
                <c:pt idx="202">
                  <c:v>2690</c:v>
                </c:pt>
                <c:pt idx="203">
                  <c:v>2691</c:v>
                </c:pt>
                <c:pt idx="204">
                  <c:v>2692</c:v>
                </c:pt>
                <c:pt idx="205">
                  <c:v>2693</c:v>
                </c:pt>
                <c:pt idx="206">
                  <c:v>2694</c:v>
                </c:pt>
                <c:pt idx="207">
                  <c:v>2695</c:v>
                </c:pt>
                <c:pt idx="208">
                  <c:v>2696</c:v>
                </c:pt>
                <c:pt idx="209">
                  <c:v>2697</c:v>
                </c:pt>
                <c:pt idx="210">
                  <c:v>2698</c:v>
                </c:pt>
                <c:pt idx="211">
                  <c:v>2699</c:v>
                </c:pt>
                <c:pt idx="212">
                  <c:v>2700</c:v>
                </c:pt>
                <c:pt idx="213">
                  <c:v>2701</c:v>
                </c:pt>
                <c:pt idx="214">
                  <c:v>2702</c:v>
                </c:pt>
                <c:pt idx="215">
                  <c:v>2703</c:v>
                </c:pt>
                <c:pt idx="216">
                  <c:v>2704</c:v>
                </c:pt>
                <c:pt idx="217">
                  <c:v>2705</c:v>
                </c:pt>
                <c:pt idx="218">
                  <c:v>2706</c:v>
                </c:pt>
                <c:pt idx="219">
                  <c:v>2707</c:v>
                </c:pt>
                <c:pt idx="220">
                  <c:v>2708</c:v>
                </c:pt>
                <c:pt idx="221">
                  <c:v>2709</c:v>
                </c:pt>
                <c:pt idx="222">
                  <c:v>2710</c:v>
                </c:pt>
                <c:pt idx="223">
                  <c:v>2711</c:v>
                </c:pt>
                <c:pt idx="224">
                  <c:v>2712</c:v>
                </c:pt>
                <c:pt idx="225">
                  <c:v>2713</c:v>
                </c:pt>
                <c:pt idx="226">
                  <c:v>2714</c:v>
                </c:pt>
                <c:pt idx="227">
                  <c:v>2715</c:v>
                </c:pt>
                <c:pt idx="228">
                  <c:v>2716</c:v>
                </c:pt>
                <c:pt idx="229">
                  <c:v>2717</c:v>
                </c:pt>
                <c:pt idx="230">
                  <c:v>2718</c:v>
                </c:pt>
              </c:numCache>
            </c:numRef>
          </c:xVal>
          <c:yVal>
            <c:numRef>
              <c:f>Graph!$H$2222:$H$2450</c:f>
              <c:numCache>
                <c:formatCode>General</c:formatCode>
                <c:ptCount val="22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5A-4E53-8216-84FA95A4D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5007"/>
        <c:axId val="151875487"/>
      </c:scatterChart>
      <c:valAx>
        <c:axId val="151875007"/>
        <c:scaling>
          <c:orientation val="minMax"/>
          <c:max val="2718"/>
          <c:min val="2488"/>
        </c:scaling>
        <c:delete val="0"/>
        <c:axPos val="b"/>
        <c:numFmt formatCode="General" sourceLinked="1"/>
        <c:majorTickMark val="out"/>
        <c:minorTickMark val="none"/>
        <c:tickLblPos val="nextTo"/>
        <c:crossAx val="151875487"/>
        <c:crosses val="autoZero"/>
        <c:crossBetween val="midCat"/>
      </c:valAx>
      <c:valAx>
        <c:axId val="151875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75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Graph!$A$255:$A$486</c:f>
              <c:numCache>
                <c:formatCode>General</c:formatCode>
                <c:ptCount val="232"/>
                <c:pt idx="0">
                  <c:v>284</c:v>
                </c:pt>
                <c:pt idx="1">
                  <c:v>285</c:v>
                </c:pt>
                <c:pt idx="2">
                  <c:v>286</c:v>
                </c:pt>
                <c:pt idx="3">
                  <c:v>287</c:v>
                </c:pt>
                <c:pt idx="4">
                  <c:v>288</c:v>
                </c:pt>
                <c:pt idx="5">
                  <c:v>289</c:v>
                </c:pt>
                <c:pt idx="6">
                  <c:v>290</c:v>
                </c:pt>
                <c:pt idx="7">
                  <c:v>291</c:v>
                </c:pt>
                <c:pt idx="8">
                  <c:v>292</c:v>
                </c:pt>
                <c:pt idx="9">
                  <c:v>293</c:v>
                </c:pt>
                <c:pt idx="10">
                  <c:v>294</c:v>
                </c:pt>
                <c:pt idx="11">
                  <c:v>295</c:v>
                </c:pt>
                <c:pt idx="12">
                  <c:v>296</c:v>
                </c:pt>
                <c:pt idx="13">
                  <c:v>297</c:v>
                </c:pt>
                <c:pt idx="14">
                  <c:v>298</c:v>
                </c:pt>
                <c:pt idx="15">
                  <c:v>299</c:v>
                </c:pt>
                <c:pt idx="16">
                  <c:v>300</c:v>
                </c:pt>
                <c:pt idx="17">
                  <c:v>301</c:v>
                </c:pt>
                <c:pt idx="18">
                  <c:v>302</c:v>
                </c:pt>
                <c:pt idx="19">
                  <c:v>303</c:v>
                </c:pt>
                <c:pt idx="20">
                  <c:v>304</c:v>
                </c:pt>
                <c:pt idx="21">
                  <c:v>305</c:v>
                </c:pt>
                <c:pt idx="22">
                  <c:v>306</c:v>
                </c:pt>
                <c:pt idx="23">
                  <c:v>307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314</c:v>
                </c:pt>
                <c:pt idx="31">
                  <c:v>315</c:v>
                </c:pt>
                <c:pt idx="32">
                  <c:v>316</c:v>
                </c:pt>
                <c:pt idx="33">
                  <c:v>317</c:v>
                </c:pt>
                <c:pt idx="34">
                  <c:v>318</c:v>
                </c:pt>
                <c:pt idx="35">
                  <c:v>319</c:v>
                </c:pt>
                <c:pt idx="36">
                  <c:v>320</c:v>
                </c:pt>
                <c:pt idx="37">
                  <c:v>321</c:v>
                </c:pt>
                <c:pt idx="38">
                  <c:v>322</c:v>
                </c:pt>
                <c:pt idx="39">
                  <c:v>323</c:v>
                </c:pt>
                <c:pt idx="40">
                  <c:v>324</c:v>
                </c:pt>
                <c:pt idx="41">
                  <c:v>325</c:v>
                </c:pt>
                <c:pt idx="42">
                  <c:v>326</c:v>
                </c:pt>
                <c:pt idx="43">
                  <c:v>327</c:v>
                </c:pt>
                <c:pt idx="44">
                  <c:v>328</c:v>
                </c:pt>
                <c:pt idx="45">
                  <c:v>329</c:v>
                </c:pt>
                <c:pt idx="46">
                  <c:v>330</c:v>
                </c:pt>
                <c:pt idx="47">
                  <c:v>331</c:v>
                </c:pt>
                <c:pt idx="48">
                  <c:v>332</c:v>
                </c:pt>
                <c:pt idx="49">
                  <c:v>333</c:v>
                </c:pt>
                <c:pt idx="50">
                  <c:v>334</c:v>
                </c:pt>
                <c:pt idx="51">
                  <c:v>335</c:v>
                </c:pt>
                <c:pt idx="52">
                  <c:v>336</c:v>
                </c:pt>
                <c:pt idx="53">
                  <c:v>337</c:v>
                </c:pt>
                <c:pt idx="54">
                  <c:v>338</c:v>
                </c:pt>
                <c:pt idx="55">
                  <c:v>339</c:v>
                </c:pt>
                <c:pt idx="56">
                  <c:v>340</c:v>
                </c:pt>
                <c:pt idx="57">
                  <c:v>341</c:v>
                </c:pt>
                <c:pt idx="58">
                  <c:v>342</c:v>
                </c:pt>
                <c:pt idx="59">
                  <c:v>343</c:v>
                </c:pt>
                <c:pt idx="60">
                  <c:v>344</c:v>
                </c:pt>
                <c:pt idx="61">
                  <c:v>345</c:v>
                </c:pt>
                <c:pt idx="62">
                  <c:v>346</c:v>
                </c:pt>
                <c:pt idx="63">
                  <c:v>347</c:v>
                </c:pt>
                <c:pt idx="64">
                  <c:v>348</c:v>
                </c:pt>
                <c:pt idx="65">
                  <c:v>349</c:v>
                </c:pt>
                <c:pt idx="66">
                  <c:v>350</c:v>
                </c:pt>
                <c:pt idx="67">
                  <c:v>351</c:v>
                </c:pt>
                <c:pt idx="68">
                  <c:v>352</c:v>
                </c:pt>
                <c:pt idx="69">
                  <c:v>353</c:v>
                </c:pt>
                <c:pt idx="70">
                  <c:v>354</c:v>
                </c:pt>
                <c:pt idx="71">
                  <c:v>355</c:v>
                </c:pt>
                <c:pt idx="72">
                  <c:v>356</c:v>
                </c:pt>
                <c:pt idx="73">
                  <c:v>357</c:v>
                </c:pt>
                <c:pt idx="74">
                  <c:v>358</c:v>
                </c:pt>
                <c:pt idx="75">
                  <c:v>359</c:v>
                </c:pt>
                <c:pt idx="76">
                  <c:v>360</c:v>
                </c:pt>
                <c:pt idx="77">
                  <c:v>361</c:v>
                </c:pt>
                <c:pt idx="78">
                  <c:v>362</c:v>
                </c:pt>
                <c:pt idx="79">
                  <c:v>363</c:v>
                </c:pt>
                <c:pt idx="80">
                  <c:v>364</c:v>
                </c:pt>
                <c:pt idx="81">
                  <c:v>365</c:v>
                </c:pt>
                <c:pt idx="82">
                  <c:v>366</c:v>
                </c:pt>
                <c:pt idx="83">
                  <c:v>367</c:v>
                </c:pt>
                <c:pt idx="84">
                  <c:v>368</c:v>
                </c:pt>
                <c:pt idx="85">
                  <c:v>369</c:v>
                </c:pt>
                <c:pt idx="86">
                  <c:v>370</c:v>
                </c:pt>
                <c:pt idx="87">
                  <c:v>371</c:v>
                </c:pt>
                <c:pt idx="88">
                  <c:v>372</c:v>
                </c:pt>
                <c:pt idx="89">
                  <c:v>373</c:v>
                </c:pt>
                <c:pt idx="90">
                  <c:v>374</c:v>
                </c:pt>
                <c:pt idx="91">
                  <c:v>375</c:v>
                </c:pt>
                <c:pt idx="92">
                  <c:v>376</c:v>
                </c:pt>
                <c:pt idx="93">
                  <c:v>377</c:v>
                </c:pt>
                <c:pt idx="94">
                  <c:v>378</c:v>
                </c:pt>
                <c:pt idx="95">
                  <c:v>379</c:v>
                </c:pt>
                <c:pt idx="96">
                  <c:v>380</c:v>
                </c:pt>
                <c:pt idx="97">
                  <c:v>381</c:v>
                </c:pt>
                <c:pt idx="98">
                  <c:v>382</c:v>
                </c:pt>
                <c:pt idx="99">
                  <c:v>383</c:v>
                </c:pt>
                <c:pt idx="100">
                  <c:v>384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388</c:v>
                </c:pt>
                <c:pt idx="105">
                  <c:v>389</c:v>
                </c:pt>
                <c:pt idx="106">
                  <c:v>390</c:v>
                </c:pt>
                <c:pt idx="107">
                  <c:v>391</c:v>
                </c:pt>
                <c:pt idx="108">
                  <c:v>392</c:v>
                </c:pt>
                <c:pt idx="109">
                  <c:v>393</c:v>
                </c:pt>
                <c:pt idx="110">
                  <c:v>394</c:v>
                </c:pt>
                <c:pt idx="111">
                  <c:v>395</c:v>
                </c:pt>
                <c:pt idx="112">
                  <c:v>396</c:v>
                </c:pt>
                <c:pt idx="113">
                  <c:v>397</c:v>
                </c:pt>
                <c:pt idx="114">
                  <c:v>398</c:v>
                </c:pt>
                <c:pt idx="115">
                  <c:v>399</c:v>
                </c:pt>
                <c:pt idx="116">
                  <c:v>400</c:v>
                </c:pt>
                <c:pt idx="117">
                  <c:v>401</c:v>
                </c:pt>
                <c:pt idx="118">
                  <c:v>402</c:v>
                </c:pt>
                <c:pt idx="119">
                  <c:v>403</c:v>
                </c:pt>
                <c:pt idx="120">
                  <c:v>404</c:v>
                </c:pt>
                <c:pt idx="121">
                  <c:v>405</c:v>
                </c:pt>
                <c:pt idx="122">
                  <c:v>406</c:v>
                </c:pt>
                <c:pt idx="123">
                  <c:v>407</c:v>
                </c:pt>
                <c:pt idx="124">
                  <c:v>408</c:v>
                </c:pt>
                <c:pt idx="125">
                  <c:v>409</c:v>
                </c:pt>
                <c:pt idx="126">
                  <c:v>410</c:v>
                </c:pt>
                <c:pt idx="127">
                  <c:v>411</c:v>
                </c:pt>
                <c:pt idx="128">
                  <c:v>412</c:v>
                </c:pt>
                <c:pt idx="129">
                  <c:v>413</c:v>
                </c:pt>
                <c:pt idx="130">
                  <c:v>414</c:v>
                </c:pt>
                <c:pt idx="131">
                  <c:v>415</c:v>
                </c:pt>
                <c:pt idx="132">
                  <c:v>416</c:v>
                </c:pt>
                <c:pt idx="133">
                  <c:v>417</c:v>
                </c:pt>
                <c:pt idx="134">
                  <c:v>418</c:v>
                </c:pt>
                <c:pt idx="135">
                  <c:v>419</c:v>
                </c:pt>
                <c:pt idx="136">
                  <c:v>420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436</c:v>
                </c:pt>
                <c:pt idx="153">
                  <c:v>437</c:v>
                </c:pt>
                <c:pt idx="154">
                  <c:v>438</c:v>
                </c:pt>
                <c:pt idx="155">
                  <c:v>439</c:v>
                </c:pt>
                <c:pt idx="156">
                  <c:v>440</c:v>
                </c:pt>
                <c:pt idx="157">
                  <c:v>441</c:v>
                </c:pt>
                <c:pt idx="158">
                  <c:v>442</c:v>
                </c:pt>
                <c:pt idx="159">
                  <c:v>443</c:v>
                </c:pt>
                <c:pt idx="160">
                  <c:v>444</c:v>
                </c:pt>
                <c:pt idx="161">
                  <c:v>445</c:v>
                </c:pt>
                <c:pt idx="162">
                  <c:v>446</c:v>
                </c:pt>
                <c:pt idx="163">
                  <c:v>447</c:v>
                </c:pt>
                <c:pt idx="164">
                  <c:v>448</c:v>
                </c:pt>
                <c:pt idx="165">
                  <c:v>449</c:v>
                </c:pt>
                <c:pt idx="166">
                  <c:v>450</c:v>
                </c:pt>
                <c:pt idx="167">
                  <c:v>451</c:v>
                </c:pt>
                <c:pt idx="168">
                  <c:v>452</c:v>
                </c:pt>
                <c:pt idx="169">
                  <c:v>453</c:v>
                </c:pt>
                <c:pt idx="170">
                  <c:v>454</c:v>
                </c:pt>
                <c:pt idx="171">
                  <c:v>455</c:v>
                </c:pt>
                <c:pt idx="172">
                  <c:v>456</c:v>
                </c:pt>
                <c:pt idx="173">
                  <c:v>457</c:v>
                </c:pt>
                <c:pt idx="174">
                  <c:v>458</c:v>
                </c:pt>
                <c:pt idx="175">
                  <c:v>459</c:v>
                </c:pt>
                <c:pt idx="176">
                  <c:v>460</c:v>
                </c:pt>
                <c:pt idx="177">
                  <c:v>461</c:v>
                </c:pt>
                <c:pt idx="178">
                  <c:v>462</c:v>
                </c:pt>
                <c:pt idx="179">
                  <c:v>463</c:v>
                </c:pt>
                <c:pt idx="180">
                  <c:v>464</c:v>
                </c:pt>
                <c:pt idx="181">
                  <c:v>465</c:v>
                </c:pt>
                <c:pt idx="182">
                  <c:v>466</c:v>
                </c:pt>
                <c:pt idx="183">
                  <c:v>467</c:v>
                </c:pt>
                <c:pt idx="184">
                  <c:v>468</c:v>
                </c:pt>
                <c:pt idx="185">
                  <c:v>469</c:v>
                </c:pt>
                <c:pt idx="186">
                  <c:v>470</c:v>
                </c:pt>
                <c:pt idx="187">
                  <c:v>471</c:v>
                </c:pt>
                <c:pt idx="188">
                  <c:v>472</c:v>
                </c:pt>
                <c:pt idx="189">
                  <c:v>473</c:v>
                </c:pt>
                <c:pt idx="190">
                  <c:v>474</c:v>
                </c:pt>
                <c:pt idx="191">
                  <c:v>475</c:v>
                </c:pt>
                <c:pt idx="192">
                  <c:v>476</c:v>
                </c:pt>
                <c:pt idx="193">
                  <c:v>477</c:v>
                </c:pt>
                <c:pt idx="194">
                  <c:v>478</c:v>
                </c:pt>
                <c:pt idx="195">
                  <c:v>479</c:v>
                </c:pt>
                <c:pt idx="196">
                  <c:v>480</c:v>
                </c:pt>
                <c:pt idx="197">
                  <c:v>481</c:v>
                </c:pt>
                <c:pt idx="198">
                  <c:v>482</c:v>
                </c:pt>
                <c:pt idx="199">
                  <c:v>483</c:v>
                </c:pt>
                <c:pt idx="200">
                  <c:v>484</c:v>
                </c:pt>
                <c:pt idx="201">
                  <c:v>485</c:v>
                </c:pt>
                <c:pt idx="202">
                  <c:v>486</c:v>
                </c:pt>
                <c:pt idx="203">
                  <c:v>487</c:v>
                </c:pt>
                <c:pt idx="204">
                  <c:v>488</c:v>
                </c:pt>
                <c:pt idx="205">
                  <c:v>489</c:v>
                </c:pt>
                <c:pt idx="206">
                  <c:v>490</c:v>
                </c:pt>
                <c:pt idx="207">
                  <c:v>491</c:v>
                </c:pt>
                <c:pt idx="208">
                  <c:v>492</c:v>
                </c:pt>
                <c:pt idx="209">
                  <c:v>493</c:v>
                </c:pt>
                <c:pt idx="210">
                  <c:v>494</c:v>
                </c:pt>
                <c:pt idx="211">
                  <c:v>495</c:v>
                </c:pt>
                <c:pt idx="212">
                  <c:v>496</c:v>
                </c:pt>
                <c:pt idx="213">
                  <c:v>497</c:v>
                </c:pt>
                <c:pt idx="214">
                  <c:v>498</c:v>
                </c:pt>
                <c:pt idx="215">
                  <c:v>499</c:v>
                </c:pt>
                <c:pt idx="216">
                  <c:v>500</c:v>
                </c:pt>
                <c:pt idx="217">
                  <c:v>501</c:v>
                </c:pt>
                <c:pt idx="218">
                  <c:v>502</c:v>
                </c:pt>
                <c:pt idx="219">
                  <c:v>503</c:v>
                </c:pt>
                <c:pt idx="220">
                  <c:v>504</c:v>
                </c:pt>
                <c:pt idx="221">
                  <c:v>505</c:v>
                </c:pt>
                <c:pt idx="222">
                  <c:v>506</c:v>
                </c:pt>
                <c:pt idx="223">
                  <c:v>507</c:v>
                </c:pt>
                <c:pt idx="224">
                  <c:v>508</c:v>
                </c:pt>
                <c:pt idx="225">
                  <c:v>509</c:v>
                </c:pt>
                <c:pt idx="226">
                  <c:v>510</c:v>
                </c:pt>
                <c:pt idx="227">
                  <c:v>511</c:v>
                </c:pt>
                <c:pt idx="228">
                  <c:v>512</c:v>
                </c:pt>
                <c:pt idx="229">
                  <c:v>513</c:v>
                </c:pt>
                <c:pt idx="230">
                  <c:v>514</c:v>
                </c:pt>
                <c:pt idx="231">
                  <c:v>515</c:v>
                </c:pt>
              </c:numCache>
            </c:numRef>
          </c:xVal>
          <c:yVal>
            <c:numRef>
              <c:f>Graph!$D$256:$D$485</c:f>
              <c:numCache>
                <c:formatCode>General</c:formatCode>
                <c:ptCount val="230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9-4028-B581-2939155CE90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Graph!$A$255:$A$486</c:f>
              <c:numCache>
                <c:formatCode>General</c:formatCode>
                <c:ptCount val="232"/>
                <c:pt idx="0">
                  <c:v>284</c:v>
                </c:pt>
                <c:pt idx="1">
                  <c:v>285</c:v>
                </c:pt>
                <c:pt idx="2">
                  <c:v>286</c:v>
                </c:pt>
                <c:pt idx="3">
                  <c:v>287</c:v>
                </c:pt>
                <c:pt idx="4">
                  <c:v>288</c:v>
                </c:pt>
                <c:pt idx="5">
                  <c:v>289</c:v>
                </c:pt>
                <c:pt idx="6">
                  <c:v>290</c:v>
                </c:pt>
                <c:pt idx="7">
                  <c:v>291</c:v>
                </c:pt>
                <c:pt idx="8">
                  <c:v>292</c:v>
                </c:pt>
                <c:pt idx="9">
                  <c:v>293</c:v>
                </c:pt>
                <c:pt idx="10">
                  <c:v>294</c:v>
                </c:pt>
                <c:pt idx="11">
                  <c:v>295</c:v>
                </c:pt>
                <c:pt idx="12">
                  <c:v>296</c:v>
                </c:pt>
                <c:pt idx="13">
                  <c:v>297</c:v>
                </c:pt>
                <c:pt idx="14">
                  <c:v>298</c:v>
                </c:pt>
                <c:pt idx="15">
                  <c:v>299</c:v>
                </c:pt>
                <c:pt idx="16">
                  <c:v>300</c:v>
                </c:pt>
                <c:pt idx="17">
                  <c:v>301</c:v>
                </c:pt>
                <c:pt idx="18">
                  <c:v>302</c:v>
                </c:pt>
                <c:pt idx="19">
                  <c:v>303</c:v>
                </c:pt>
                <c:pt idx="20">
                  <c:v>304</c:v>
                </c:pt>
                <c:pt idx="21">
                  <c:v>305</c:v>
                </c:pt>
                <c:pt idx="22">
                  <c:v>306</c:v>
                </c:pt>
                <c:pt idx="23">
                  <c:v>307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314</c:v>
                </c:pt>
                <c:pt idx="31">
                  <c:v>315</c:v>
                </c:pt>
                <c:pt idx="32">
                  <c:v>316</c:v>
                </c:pt>
                <c:pt idx="33">
                  <c:v>317</c:v>
                </c:pt>
                <c:pt idx="34">
                  <c:v>318</c:v>
                </c:pt>
                <c:pt idx="35">
                  <c:v>319</c:v>
                </c:pt>
                <c:pt idx="36">
                  <c:v>320</c:v>
                </c:pt>
                <c:pt idx="37">
                  <c:v>321</c:v>
                </c:pt>
                <c:pt idx="38">
                  <c:v>322</c:v>
                </c:pt>
                <c:pt idx="39">
                  <c:v>323</c:v>
                </c:pt>
                <c:pt idx="40">
                  <c:v>324</c:v>
                </c:pt>
                <c:pt idx="41">
                  <c:v>325</c:v>
                </c:pt>
                <c:pt idx="42">
                  <c:v>326</c:v>
                </c:pt>
                <c:pt idx="43">
                  <c:v>327</c:v>
                </c:pt>
                <c:pt idx="44">
                  <c:v>328</c:v>
                </c:pt>
                <c:pt idx="45">
                  <c:v>329</c:v>
                </c:pt>
                <c:pt idx="46">
                  <c:v>330</c:v>
                </c:pt>
                <c:pt idx="47">
                  <c:v>331</c:v>
                </c:pt>
                <c:pt idx="48">
                  <c:v>332</c:v>
                </c:pt>
                <c:pt idx="49">
                  <c:v>333</c:v>
                </c:pt>
                <c:pt idx="50">
                  <c:v>334</c:v>
                </c:pt>
                <c:pt idx="51">
                  <c:v>335</c:v>
                </c:pt>
                <c:pt idx="52">
                  <c:v>336</c:v>
                </c:pt>
                <c:pt idx="53">
                  <c:v>337</c:v>
                </c:pt>
                <c:pt idx="54">
                  <c:v>338</c:v>
                </c:pt>
                <c:pt idx="55">
                  <c:v>339</c:v>
                </c:pt>
                <c:pt idx="56">
                  <c:v>340</c:v>
                </c:pt>
                <c:pt idx="57">
                  <c:v>341</c:v>
                </c:pt>
                <c:pt idx="58">
                  <c:v>342</c:v>
                </c:pt>
                <c:pt idx="59">
                  <c:v>343</c:v>
                </c:pt>
                <c:pt idx="60">
                  <c:v>344</c:v>
                </c:pt>
                <c:pt idx="61">
                  <c:v>345</c:v>
                </c:pt>
                <c:pt idx="62">
                  <c:v>346</c:v>
                </c:pt>
                <c:pt idx="63">
                  <c:v>347</c:v>
                </c:pt>
                <c:pt idx="64">
                  <c:v>348</c:v>
                </c:pt>
                <c:pt idx="65">
                  <c:v>349</c:v>
                </c:pt>
                <c:pt idx="66">
                  <c:v>350</c:v>
                </c:pt>
                <c:pt idx="67">
                  <c:v>351</c:v>
                </c:pt>
                <c:pt idx="68">
                  <c:v>352</c:v>
                </c:pt>
                <c:pt idx="69">
                  <c:v>353</c:v>
                </c:pt>
                <c:pt idx="70">
                  <c:v>354</c:v>
                </c:pt>
                <c:pt idx="71">
                  <c:v>355</c:v>
                </c:pt>
                <c:pt idx="72">
                  <c:v>356</c:v>
                </c:pt>
                <c:pt idx="73">
                  <c:v>357</c:v>
                </c:pt>
                <c:pt idx="74">
                  <c:v>358</c:v>
                </c:pt>
                <c:pt idx="75">
                  <c:v>359</c:v>
                </c:pt>
                <c:pt idx="76">
                  <c:v>360</c:v>
                </c:pt>
                <c:pt idx="77">
                  <c:v>361</c:v>
                </c:pt>
                <c:pt idx="78">
                  <c:v>362</c:v>
                </c:pt>
                <c:pt idx="79">
                  <c:v>363</c:v>
                </c:pt>
                <c:pt idx="80">
                  <c:v>364</c:v>
                </c:pt>
                <c:pt idx="81">
                  <c:v>365</c:v>
                </c:pt>
                <c:pt idx="82">
                  <c:v>366</c:v>
                </c:pt>
                <c:pt idx="83">
                  <c:v>367</c:v>
                </c:pt>
                <c:pt idx="84">
                  <c:v>368</c:v>
                </c:pt>
                <c:pt idx="85">
                  <c:v>369</c:v>
                </c:pt>
                <c:pt idx="86">
                  <c:v>370</c:v>
                </c:pt>
                <c:pt idx="87">
                  <c:v>371</c:v>
                </c:pt>
                <c:pt idx="88">
                  <c:v>372</c:v>
                </c:pt>
                <c:pt idx="89">
                  <c:v>373</c:v>
                </c:pt>
                <c:pt idx="90">
                  <c:v>374</c:v>
                </c:pt>
                <c:pt idx="91">
                  <c:v>375</c:v>
                </c:pt>
                <c:pt idx="92">
                  <c:v>376</c:v>
                </c:pt>
                <c:pt idx="93">
                  <c:v>377</c:v>
                </c:pt>
                <c:pt idx="94">
                  <c:v>378</c:v>
                </c:pt>
                <c:pt idx="95">
                  <c:v>379</c:v>
                </c:pt>
                <c:pt idx="96">
                  <c:v>380</c:v>
                </c:pt>
                <c:pt idx="97">
                  <c:v>381</c:v>
                </c:pt>
                <c:pt idx="98">
                  <c:v>382</c:v>
                </c:pt>
                <c:pt idx="99">
                  <c:v>383</c:v>
                </c:pt>
                <c:pt idx="100">
                  <c:v>384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388</c:v>
                </c:pt>
                <c:pt idx="105">
                  <c:v>389</c:v>
                </c:pt>
                <c:pt idx="106">
                  <c:v>390</c:v>
                </c:pt>
                <c:pt idx="107">
                  <c:v>391</c:v>
                </c:pt>
                <c:pt idx="108">
                  <c:v>392</c:v>
                </c:pt>
                <c:pt idx="109">
                  <c:v>393</c:v>
                </c:pt>
                <c:pt idx="110">
                  <c:v>394</c:v>
                </c:pt>
                <c:pt idx="111">
                  <c:v>395</c:v>
                </c:pt>
                <c:pt idx="112">
                  <c:v>396</c:v>
                </c:pt>
                <c:pt idx="113">
                  <c:v>397</c:v>
                </c:pt>
                <c:pt idx="114">
                  <c:v>398</c:v>
                </c:pt>
                <c:pt idx="115">
                  <c:v>399</c:v>
                </c:pt>
                <c:pt idx="116">
                  <c:v>400</c:v>
                </c:pt>
                <c:pt idx="117">
                  <c:v>401</c:v>
                </c:pt>
                <c:pt idx="118">
                  <c:v>402</c:v>
                </c:pt>
                <c:pt idx="119">
                  <c:v>403</c:v>
                </c:pt>
                <c:pt idx="120">
                  <c:v>404</c:v>
                </c:pt>
                <c:pt idx="121">
                  <c:v>405</c:v>
                </c:pt>
                <c:pt idx="122">
                  <c:v>406</c:v>
                </c:pt>
                <c:pt idx="123">
                  <c:v>407</c:v>
                </c:pt>
                <c:pt idx="124">
                  <c:v>408</c:v>
                </c:pt>
                <c:pt idx="125">
                  <c:v>409</c:v>
                </c:pt>
                <c:pt idx="126">
                  <c:v>410</c:v>
                </c:pt>
                <c:pt idx="127">
                  <c:v>411</c:v>
                </c:pt>
                <c:pt idx="128">
                  <c:v>412</c:v>
                </c:pt>
                <c:pt idx="129">
                  <c:v>413</c:v>
                </c:pt>
                <c:pt idx="130">
                  <c:v>414</c:v>
                </c:pt>
                <c:pt idx="131">
                  <c:v>415</c:v>
                </c:pt>
                <c:pt idx="132">
                  <c:v>416</c:v>
                </c:pt>
                <c:pt idx="133">
                  <c:v>417</c:v>
                </c:pt>
                <c:pt idx="134">
                  <c:v>418</c:v>
                </c:pt>
                <c:pt idx="135">
                  <c:v>419</c:v>
                </c:pt>
                <c:pt idx="136">
                  <c:v>420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436</c:v>
                </c:pt>
                <c:pt idx="153">
                  <c:v>437</c:v>
                </c:pt>
                <c:pt idx="154">
                  <c:v>438</c:v>
                </c:pt>
                <c:pt idx="155">
                  <c:v>439</c:v>
                </c:pt>
                <c:pt idx="156">
                  <c:v>440</c:v>
                </c:pt>
                <c:pt idx="157">
                  <c:v>441</c:v>
                </c:pt>
                <c:pt idx="158">
                  <c:v>442</c:v>
                </c:pt>
                <c:pt idx="159">
                  <c:v>443</c:v>
                </c:pt>
                <c:pt idx="160">
                  <c:v>444</c:v>
                </c:pt>
                <c:pt idx="161">
                  <c:v>445</c:v>
                </c:pt>
                <c:pt idx="162">
                  <c:v>446</c:v>
                </c:pt>
                <c:pt idx="163">
                  <c:v>447</c:v>
                </c:pt>
                <c:pt idx="164">
                  <c:v>448</c:v>
                </c:pt>
                <c:pt idx="165">
                  <c:v>449</c:v>
                </c:pt>
                <c:pt idx="166">
                  <c:v>450</c:v>
                </c:pt>
                <c:pt idx="167">
                  <c:v>451</c:v>
                </c:pt>
                <c:pt idx="168">
                  <c:v>452</c:v>
                </c:pt>
                <c:pt idx="169">
                  <c:v>453</c:v>
                </c:pt>
                <c:pt idx="170">
                  <c:v>454</c:v>
                </c:pt>
                <c:pt idx="171">
                  <c:v>455</c:v>
                </c:pt>
                <c:pt idx="172">
                  <c:v>456</c:v>
                </c:pt>
                <c:pt idx="173">
                  <c:v>457</c:v>
                </c:pt>
                <c:pt idx="174">
                  <c:v>458</c:v>
                </c:pt>
                <c:pt idx="175">
                  <c:v>459</c:v>
                </c:pt>
                <c:pt idx="176">
                  <c:v>460</c:v>
                </c:pt>
                <c:pt idx="177">
                  <c:v>461</c:v>
                </c:pt>
                <c:pt idx="178">
                  <c:v>462</c:v>
                </c:pt>
                <c:pt idx="179">
                  <c:v>463</c:v>
                </c:pt>
                <c:pt idx="180">
                  <c:v>464</c:v>
                </c:pt>
                <c:pt idx="181">
                  <c:v>465</c:v>
                </c:pt>
                <c:pt idx="182">
                  <c:v>466</c:v>
                </c:pt>
                <c:pt idx="183">
                  <c:v>467</c:v>
                </c:pt>
                <c:pt idx="184">
                  <c:v>468</c:v>
                </c:pt>
                <c:pt idx="185">
                  <c:v>469</c:v>
                </c:pt>
                <c:pt idx="186">
                  <c:v>470</c:v>
                </c:pt>
                <c:pt idx="187">
                  <c:v>471</c:v>
                </c:pt>
                <c:pt idx="188">
                  <c:v>472</c:v>
                </c:pt>
                <c:pt idx="189">
                  <c:v>473</c:v>
                </c:pt>
                <c:pt idx="190">
                  <c:v>474</c:v>
                </c:pt>
                <c:pt idx="191">
                  <c:v>475</c:v>
                </c:pt>
                <c:pt idx="192">
                  <c:v>476</c:v>
                </c:pt>
                <c:pt idx="193">
                  <c:v>477</c:v>
                </c:pt>
                <c:pt idx="194">
                  <c:v>478</c:v>
                </c:pt>
                <c:pt idx="195">
                  <c:v>479</c:v>
                </c:pt>
                <c:pt idx="196">
                  <c:v>480</c:v>
                </c:pt>
                <c:pt idx="197">
                  <c:v>481</c:v>
                </c:pt>
                <c:pt idx="198">
                  <c:v>482</c:v>
                </c:pt>
                <c:pt idx="199">
                  <c:v>483</c:v>
                </c:pt>
                <c:pt idx="200">
                  <c:v>484</c:v>
                </c:pt>
                <c:pt idx="201">
                  <c:v>485</c:v>
                </c:pt>
                <c:pt idx="202">
                  <c:v>486</c:v>
                </c:pt>
                <c:pt idx="203">
                  <c:v>487</c:v>
                </c:pt>
                <c:pt idx="204">
                  <c:v>488</c:v>
                </c:pt>
                <c:pt idx="205">
                  <c:v>489</c:v>
                </c:pt>
                <c:pt idx="206">
                  <c:v>490</c:v>
                </c:pt>
                <c:pt idx="207">
                  <c:v>491</c:v>
                </c:pt>
                <c:pt idx="208">
                  <c:v>492</c:v>
                </c:pt>
                <c:pt idx="209">
                  <c:v>493</c:v>
                </c:pt>
                <c:pt idx="210">
                  <c:v>494</c:v>
                </c:pt>
                <c:pt idx="211">
                  <c:v>495</c:v>
                </c:pt>
                <c:pt idx="212">
                  <c:v>496</c:v>
                </c:pt>
                <c:pt idx="213">
                  <c:v>497</c:v>
                </c:pt>
                <c:pt idx="214">
                  <c:v>498</c:v>
                </c:pt>
                <c:pt idx="215">
                  <c:v>499</c:v>
                </c:pt>
                <c:pt idx="216">
                  <c:v>500</c:v>
                </c:pt>
                <c:pt idx="217">
                  <c:v>501</c:v>
                </c:pt>
                <c:pt idx="218">
                  <c:v>502</c:v>
                </c:pt>
                <c:pt idx="219">
                  <c:v>503</c:v>
                </c:pt>
                <c:pt idx="220">
                  <c:v>504</c:v>
                </c:pt>
                <c:pt idx="221">
                  <c:v>505</c:v>
                </c:pt>
                <c:pt idx="222">
                  <c:v>506</c:v>
                </c:pt>
                <c:pt idx="223">
                  <c:v>507</c:v>
                </c:pt>
                <c:pt idx="224">
                  <c:v>508</c:v>
                </c:pt>
                <c:pt idx="225">
                  <c:v>509</c:v>
                </c:pt>
                <c:pt idx="226">
                  <c:v>510</c:v>
                </c:pt>
                <c:pt idx="227">
                  <c:v>511</c:v>
                </c:pt>
                <c:pt idx="228">
                  <c:v>512</c:v>
                </c:pt>
                <c:pt idx="229">
                  <c:v>513</c:v>
                </c:pt>
                <c:pt idx="230">
                  <c:v>514</c:v>
                </c:pt>
                <c:pt idx="231">
                  <c:v>515</c:v>
                </c:pt>
              </c:numCache>
            </c:numRef>
          </c:xVal>
          <c:yVal>
            <c:numRef>
              <c:f>Graph!$B$256:$B$485</c:f>
              <c:numCache>
                <c:formatCode>General</c:formatCode>
                <c:ptCount val="230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9-4028-B581-2939155CE90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Graph!$A$255:$A$486</c:f>
              <c:numCache>
                <c:formatCode>General</c:formatCode>
                <c:ptCount val="232"/>
                <c:pt idx="0">
                  <c:v>284</c:v>
                </c:pt>
                <c:pt idx="1">
                  <c:v>285</c:v>
                </c:pt>
                <c:pt idx="2">
                  <c:v>286</c:v>
                </c:pt>
                <c:pt idx="3">
                  <c:v>287</c:v>
                </c:pt>
                <c:pt idx="4">
                  <c:v>288</c:v>
                </c:pt>
                <c:pt idx="5">
                  <c:v>289</c:v>
                </c:pt>
                <c:pt idx="6">
                  <c:v>290</c:v>
                </c:pt>
                <c:pt idx="7">
                  <c:v>291</c:v>
                </c:pt>
                <c:pt idx="8">
                  <c:v>292</c:v>
                </c:pt>
                <c:pt idx="9">
                  <c:v>293</c:v>
                </c:pt>
                <c:pt idx="10">
                  <c:v>294</c:v>
                </c:pt>
                <c:pt idx="11">
                  <c:v>295</c:v>
                </c:pt>
                <c:pt idx="12">
                  <c:v>296</c:v>
                </c:pt>
                <c:pt idx="13">
                  <c:v>297</c:v>
                </c:pt>
                <c:pt idx="14">
                  <c:v>298</c:v>
                </c:pt>
                <c:pt idx="15">
                  <c:v>299</c:v>
                </c:pt>
                <c:pt idx="16">
                  <c:v>300</c:v>
                </c:pt>
                <c:pt idx="17">
                  <c:v>301</c:v>
                </c:pt>
                <c:pt idx="18">
                  <c:v>302</c:v>
                </c:pt>
                <c:pt idx="19">
                  <c:v>303</c:v>
                </c:pt>
                <c:pt idx="20">
                  <c:v>304</c:v>
                </c:pt>
                <c:pt idx="21">
                  <c:v>305</c:v>
                </c:pt>
                <c:pt idx="22">
                  <c:v>306</c:v>
                </c:pt>
                <c:pt idx="23">
                  <c:v>307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314</c:v>
                </c:pt>
                <c:pt idx="31">
                  <c:v>315</c:v>
                </c:pt>
                <c:pt idx="32">
                  <c:v>316</c:v>
                </c:pt>
                <c:pt idx="33">
                  <c:v>317</c:v>
                </c:pt>
                <c:pt idx="34">
                  <c:v>318</c:v>
                </c:pt>
                <c:pt idx="35">
                  <c:v>319</c:v>
                </c:pt>
                <c:pt idx="36">
                  <c:v>320</c:v>
                </c:pt>
                <c:pt idx="37">
                  <c:v>321</c:v>
                </c:pt>
                <c:pt idx="38">
                  <c:v>322</c:v>
                </c:pt>
                <c:pt idx="39">
                  <c:v>323</c:v>
                </c:pt>
                <c:pt idx="40">
                  <c:v>324</c:v>
                </c:pt>
                <c:pt idx="41">
                  <c:v>325</c:v>
                </c:pt>
                <c:pt idx="42">
                  <c:v>326</c:v>
                </c:pt>
                <c:pt idx="43">
                  <c:v>327</c:v>
                </c:pt>
                <c:pt idx="44">
                  <c:v>328</c:v>
                </c:pt>
                <c:pt idx="45">
                  <c:v>329</c:v>
                </c:pt>
                <c:pt idx="46">
                  <c:v>330</c:v>
                </c:pt>
                <c:pt idx="47">
                  <c:v>331</c:v>
                </c:pt>
                <c:pt idx="48">
                  <c:v>332</c:v>
                </c:pt>
                <c:pt idx="49">
                  <c:v>333</c:v>
                </c:pt>
                <c:pt idx="50">
                  <c:v>334</c:v>
                </c:pt>
                <c:pt idx="51">
                  <c:v>335</c:v>
                </c:pt>
                <c:pt idx="52">
                  <c:v>336</c:v>
                </c:pt>
                <c:pt idx="53">
                  <c:v>337</c:v>
                </c:pt>
                <c:pt idx="54">
                  <c:v>338</c:v>
                </c:pt>
                <c:pt idx="55">
                  <c:v>339</c:v>
                </c:pt>
                <c:pt idx="56">
                  <c:v>340</c:v>
                </c:pt>
                <c:pt idx="57">
                  <c:v>341</c:v>
                </c:pt>
                <c:pt idx="58">
                  <c:v>342</c:v>
                </c:pt>
                <c:pt idx="59">
                  <c:v>343</c:v>
                </c:pt>
                <c:pt idx="60">
                  <c:v>344</c:v>
                </c:pt>
                <c:pt idx="61">
                  <c:v>345</c:v>
                </c:pt>
                <c:pt idx="62">
                  <c:v>346</c:v>
                </c:pt>
                <c:pt idx="63">
                  <c:v>347</c:v>
                </c:pt>
                <c:pt idx="64">
                  <c:v>348</c:v>
                </c:pt>
                <c:pt idx="65">
                  <c:v>349</c:v>
                </c:pt>
                <c:pt idx="66">
                  <c:v>350</c:v>
                </c:pt>
                <c:pt idx="67">
                  <c:v>351</c:v>
                </c:pt>
                <c:pt idx="68">
                  <c:v>352</c:v>
                </c:pt>
                <c:pt idx="69">
                  <c:v>353</c:v>
                </c:pt>
                <c:pt idx="70">
                  <c:v>354</c:v>
                </c:pt>
                <c:pt idx="71">
                  <c:v>355</c:v>
                </c:pt>
                <c:pt idx="72">
                  <c:v>356</c:v>
                </c:pt>
                <c:pt idx="73">
                  <c:v>357</c:v>
                </c:pt>
                <c:pt idx="74">
                  <c:v>358</c:v>
                </c:pt>
                <c:pt idx="75">
                  <c:v>359</c:v>
                </c:pt>
                <c:pt idx="76">
                  <c:v>360</c:v>
                </c:pt>
                <c:pt idx="77">
                  <c:v>361</c:v>
                </c:pt>
                <c:pt idx="78">
                  <c:v>362</c:v>
                </c:pt>
                <c:pt idx="79">
                  <c:v>363</c:v>
                </c:pt>
                <c:pt idx="80">
                  <c:v>364</c:v>
                </c:pt>
                <c:pt idx="81">
                  <c:v>365</c:v>
                </c:pt>
                <c:pt idx="82">
                  <c:v>366</c:v>
                </c:pt>
                <c:pt idx="83">
                  <c:v>367</c:v>
                </c:pt>
                <c:pt idx="84">
                  <c:v>368</c:v>
                </c:pt>
                <c:pt idx="85">
                  <c:v>369</c:v>
                </c:pt>
                <c:pt idx="86">
                  <c:v>370</c:v>
                </c:pt>
                <c:pt idx="87">
                  <c:v>371</c:v>
                </c:pt>
                <c:pt idx="88">
                  <c:v>372</c:v>
                </c:pt>
                <c:pt idx="89">
                  <c:v>373</c:v>
                </c:pt>
                <c:pt idx="90">
                  <c:v>374</c:v>
                </c:pt>
                <c:pt idx="91">
                  <c:v>375</c:v>
                </c:pt>
                <c:pt idx="92">
                  <c:v>376</c:v>
                </c:pt>
                <c:pt idx="93">
                  <c:v>377</c:v>
                </c:pt>
                <c:pt idx="94">
                  <c:v>378</c:v>
                </c:pt>
                <c:pt idx="95">
                  <c:v>379</c:v>
                </c:pt>
                <c:pt idx="96">
                  <c:v>380</c:v>
                </c:pt>
                <c:pt idx="97">
                  <c:v>381</c:v>
                </c:pt>
                <c:pt idx="98">
                  <c:v>382</c:v>
                </c:pt>
                <c:pt idx="99">
                  <c:v>383</c:v>
                </c:pt>
                <c:pt idx="100">
                  <c:v>384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388</c:v>
                </c:pt>
                <c:pt idx="105">
                  <c:v>389</c:v>
                </c:pt>
                <c:pt idx="106">
                  <c:v>390</c:v>
                </c:pt>
                <c:pt idx="107">
                  <c:v>391</c:v>
                </c:pt>
                <c:pt idx="108">
                  <c:v>392</c:v>
                </c:pt>
                <c:pt idx="109">
                  <c:v>393</c:v>
                </c:pt>
                <c:pt idx="110">
                  <c:v>394</c:v>
                </c:pt>
                <c:pt idx="111">
                  <c:v>395</c:v>
                </c:pt>
                <c:pt idx="112">
                  <c:v>396</c:v>
                </c:pt>
                <c:pt idx="113">
                  <c:v>397</c:v>
                </c:pt>
                <c:pt idx="114">
                  <c:v>398</c:v>
                </c:pt>
                <c:pt idx="115">
                  <c:v>399</c:v>
                </c:pt>
                <c:pt idx="116">
                  <c:v>400</c:v>
                </c:pt>
                <c:pt idx="117">
                  <c:v>401</c:v>
                </c:pt>
                <c:pt idx="118">
                  <c:v>402</c:v>
                </c:pt>
                <c:pt idx="119">
                  <c:v>403</c:v>
                </c:pt>
                <c:pt idx="120">
                  <c:v>404</c:v>
                </c:pt>
                <c:pt idx="121">
                  <c:v>405</c:v>
                </c:pt>
                <c:pt idx="122">
                  <c:v>406</c:v>
                </c:pt>
                <c:pt idx="123">
                  <c:v>407</c:v>
                </c:pt>
                <c:pt idx="124">
                  <c:v>408</c:v>
                </c:pt>
                <c:pt idx="125">
                  <c:v>409</c:v>
                </c:pt>
                <c:pt idx="126">
                  <c:v>410</c:v>
                </c:pt>
                <c:pt idx="127">
                  <c:v>411</c:v>
                </c:pt>
                <c:pt idx="128">
                  <c:v>412</c:v>
                </c:pt>
                <c:pt idx="129">
                  <c:v>413</c:v>
                </c:pt>
                <c:pt idx="130">
                  <c:v>414</c:v>
                </c:pt>
                <c:pt idx="131">
                  <c:v>415</c:v>
                </c:pt>
                <c:pt idx="132">
                  <c:v>416</c:v>
                </c:pt>
                <c:pt idx="133">
                  <c:v>417</c:v>
                </c:pt>
                <c:pt idx="134">
                  <c:v>418</c:v>
                </c:pt>
                <c:pt idx="135">
                  <c:v>419</c:v>
                </c:pt>
                <c:pt idx="136">
                  <c:v>420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436</c:v>
                </c:pt>
                <c:pt idx="153">
                  <c:v>437</c:v>
                </c:pt>
                <c:pt idx="154">
                  <c:v>438</c:v>
                </c:pt>
                <c:pt idx="155">
                  <c:v>439</c:v>
                </c:pt>
                <c:pt idx="156">
                  <c:v>440</c:v>
                </c:pt>
                <c:pt idx="157">
                  <c:v>441</c:v>
                </c:pt>
                <c:pt idx="158">
                  <c:v>442</c:v>
                </c:pt>
                <c:pt idx="159">
                  <c:v>443</c:v>
                </c:pt>
                <c:pt idx="160">
                  <c:v>444</c:v>
                </c:pt>
                <c:pt idx="161">
                  <c:v>445</c:v>
                </c:pt>
                <c:pt idx="162">
                  <c:v>446</c:v>
                </c:pt>
                <c:pt idx="163">
                  <c:v>447</c:v>
                </c:pt>
                <c:pt idx="164">
                  <c:v>448</c:v>
                </c:pt>
                <c:pt idx="165">
                  <c:v>449</c:v>
                </c:pt>
                <c:pt idx="166">
                  <c:v>450</c:v>
                </c:pt>
                <c:pt idx="167">
                  <c:v>451</c:v>
                </c:pt>
                <c:pt idx="168">
                  <c:v>452</c:v>
                </c:pt>
                <c:pt idx="169">
                  <c:v>453</c:v>
                </c:pt>
                <c:pt idx="170">
                  <c:v>454</c:v>
                </c:pt>
                <c:pt idx="171">
                  <c:v>455</c:v>
                </c:pt>
                <c:pt idx="172">
                  <c:v>456</c:v>
                </c:pt>
                <c:pt idx="173">
                  <c:v>457</c:v>
                </c:pt>
                <c:pt idx="174">
                  <c:v>458</c:v>
                </c:pt>
                <c:pt idx="175">
                  <c:v>459</c:v>
                </c:pt>
                <c:pt idx="176">
                  <c:v>460</c:v>
                </c:pt>
                <c:pt idx="177">
                  <c:v>461</c:v>
                </c:pt>
                <c:pt idx="178">
                  <c:v>462</c:v>
                </c:pt>
                <c:pt idx="179">
                  <c:v>463</c:v>
                </c:pt>
                <c:pt idx="180">
                  <c:v>464</c:v>
                </c:pt>
                <c:pt idx="181">
                  <c:v>465</c:v>
                </c:pt>
                <c:pt idx="182">
                  <c:v>466</c:v>
                </c:pt>
                <c:pt idx="183">
                  <c:v>467</c:v>
                </c:pt>
                <c:pt idx="184">
                  <c:v>468</c:v>
                </c:pt>
                <c:pt idx="185">
                  <c:v>469</c:v>
                </c:pt>
                <c:pt idx="186">
                  <c:v>470</c:v>
                </c:pt>
                <c:pt idx="187">
                  <c:v>471</c:v>
                </c:pt>
                <c:pt idx="188">
                  <c:v>472</c:v>
                </c:pt>
                <c:pt idx="189">
                  <c:v>473</c:v>
                </c:pt>
                <c:pt idx="190">
                  <c:v>474</c:v>
                </c:pt>
                <c:pt idx="191">
                  <c:v>475</c:v>
                </c:pt>
                <c:pt idx="192">
                  <c:v>476</c:v>
                </c:pt>
                <c:pt idx="193">
                  <c:v>477</c:v>
                </c:pt>
                <c:pt idx="194">
                  <c:v>478</c:v>
                </c:pt>
                <c:pt idx="195">
                  <c:v>479</c:v>
                </c:pt>
                <c:pt idx="196">
                  <c:v>480</c:v>
                </c:pt>
                <c:pt idx="197">
                  <c:v>481</c:v>
                </c:pt>
                <c:pt idx="198">
                  <c:v>482</c:v>
                </c:pt>
                <c:pt idx="199">
                  <c:v>483</c:v>
                </c:pt>
                <c:pt idx="200">
                  <c:v>484</c:v>
                </c:pt>
                <c:pt idx="201">
                  <c:v>485</c:v>
                </c:pt>
                <c:pt idx="202">
                  <c:v>486</c:v>
                </c:pt>
                <c:pt idx="203">
                  <c:v>487</c:v>
                </c:pt>
                <c:pt idx="204">
                  <c:v>488</c:v>
                </c:pt>
                <c:pt idx="205">
                  <c:v>489</c:v>
                </c:pt>
                <c:pt idx="206">
                  <c:v>490</c:v>
                </c:pt>
                <c:pt idx="207">
                  <c:v>491</c:v>
                </c:pt>
                <c:pt idx="208">
                  <c:v>492</c:v>
                </c:pt>
                <c:pt idx="209">
                  <c:v>493</c:v>
                </c:pt>
                <c:pt idx="210">
                  <c:v>494</c:v>
                </c:pt>
                <c:pt idx="211">
                  <c:v>495</c:v>
                </c:pt>
                <c:pt idx="212">
                  <c:v>496</c:v>
                </c:pt>
                <c:pt idx="213">
                  <c:v>497</c:v>
                </c:pt>
                <c:pt idx="214">
                  <c:v>498</c:v>
                </c:pt>
                <c:pt idx="215">
                  <c:v>499</c:v>
                </c:pt>
                <c:pt idx="216">
                  <c:v>500</c:v>
                </c:pt>
                <c:pt idx="217">
                  <c:v>501</c:v>
                </c:pt>
                <c:pt idx="218">
                  <c:v>502</c:v>
                </c:pt>
                <c:pt idx="219">
                  <c:v>503</c:v>
                </c:pt>
                <c:pt idx="220">
                  <c:v>504</c:v>
                </c:pt>
                <c:pt idx="221">
                  <c:v>505</c:v>
                </c:pt>
                <c:pt idx="222">
                  <c:v>506</c:v>
                </c:pt>
                <c:pt idx="223">
                  <c:v>507</c:v>
                </c:pt>
                <c:pt idx="224">
                  <c:v>508</c:v>
                </c:pt>
                <c:pt idx="225">
                  <c:v>509</c:v>
                </c:pt>
                <c:pt idx="226">
                  <c:v>510</c:v>
                </c:pt>
                <c:pt idx="227">
                  <c:v>511</c:v>
                </c:pt>
                <c:pt idx="228">
                  <c:v>512</c:v>
                </c:pt>
                <c:pt idx="229">
                  <c:v>513</c:v>
                </c:pt>
                <c:pt idx="230">
                  <c:v>514</c:v>
                </c:pt>
                <c:pt idx="231">
                  <c:v>515</c:v>
                </c:pt>
              </c:numCache>
            </c:numRef>
          </c:xVal>
          <c:yVal>
            <c:numRef>
              <c:f>Graph!$C$256:$C$485</c:f>
              <c:numCache>
                <c:formatCode>General</c:formatCode>
                <c:ptCount val="230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F9-4028-B581-2939155CE90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Graph!$A$255:$A$486</c:f>
              <c:numCache>
                <c:formatCode>General</c:formatCode>
                <c:ptCount val="232"/>
                <c:pt idx="0">
                  <c:v>284</c:v>
                </c:pt>
                <c:pt idx="1">
                  <c:v>285</c:v>
                </c:pt>
                <c:pt idx="2">
                  <c:v>286</c:v>
                </c:pt>
                <c:pt idx="3">
                  <c:v>287</c:v>
                </c:pt>
                <c:pt idx="4">
                  <c:v>288</c:v>
                </c:pt>
                <c:pt idx="5">
                  <c:v>289</c:v>
                </c:pt>
                <c:pt idx="6">
                  <c:v>290</c:v>
                </c:pt>
                <c:pt idx="7">
                  <c:v>291</c:v>
                </c:pt>
                <c:pt idx="8">
                  <c:v>292</c:v>
                </c:pt>
                <c:pt idx="9">
                  <c:v>293</c:v>
                </c:pt>
                <c:pt idx="10">
                  <c:v>294</c:v>
                </c:pt>
                <c:pt idx="11">
                  <c:v>295</c:v>
                </c:pt>
                <c:pt idx="12">
                  <c:v>296</c:v>
                </c:pt>
                <c:pt idx="13">
                  <c:v>297</c:v>
                </c:pt>
                <c:pt idx="14">
                  <c:v>298</c:v>
                </c:pt>
                <c:pt idx="15">
                  <c:v>299</c:v>
                </c:pt>
                <c:pt idx="16">
                  <c:v>300</c:v>
                </c:pt>
                <c:pt idx="17">
                  <c:v>301</c:v>
                </c:pt>
                <c:pt idx="18">
                  <c:v>302</c:v>
                </c:pt>
                <c:pt idx="19">
                  <c:v>303</c:v>
                </c:pt>
                <c:pt idx="20">
                  <c:v>304</c:v>
                </c:pt>
                <c:pt idx="21">
                  <c:v>305</c:v>
                </c:pt>
                <c:pt idx="22">
                  <c:v>306</c:v>
                </c:pt>
                <c:pt idx="23">
                  <c:v>307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314</c:v>
                </c:pt>
                <c:pt idx="31">
                  <c:v>315</c:v>
                </c:pt>
                <c:pt idx="32">
                  <c:v>316</c:v>
                </c:pt>
                <c:pt idx="33">
                  <c:v>317</c:v>
                </c:pt>
                <c:pt idx="34">
                  <c:v>318</c:v>
                </c:pt>
                <c:pt idx="35">
                  <c:v>319</c:v>
                </c:pt>
                <c:pt idx="36">
                  <c:v>320</c:v>
                </c:pt>
                <c:pt idx="37">
                  <c:v>321</c:v>
                </c:pt>
                <c:pt idx="38">
                  <c:v>322</c:v>
                </c:pt>
                <c:pt idx="39">
                  <c:v>323</c:v>
                </c:pt>
                <c:pt idx="40">
                  <c:v>324</c:v>
                </c:pt>
                <c:pt idx="41">
                  <c:v>325</c:v>
                </c:pt>
                <c:pt idx="42">
                  <c:v>326</c:v>
                </c:pt>
                <c:pt idx="43">
                  <c:v>327</c:v>
                </c:pt>
                <c:pt idx="44">
                  <c:v>328</c:v>
                </c:pt>
                <c:pt idx="45">
                  <c:v>329</c:v>
                </c:pt>
                <c:pt idx="46">
                  <c:v>330</c:v>
                </c:pt>
                <c:pt idx="47">
                  <c:v>331</c:v>
                </c:pt>
                <c:pt idx="48">
                  <c:v>332</c:v>
                </c:pt>
                <c:pt idx="49">
                  <c:v>333</c:v>
                </c:pt>
                <c:pt idx="50">
                  <c:v>334</c:v>
                </c:pt>
                <c:pt idx="51">
                  <c:v>335</c:v>
                </c:pt>
                <c:pt idx="52">
                  <c:v>336</c:v>
                </c:pt>
                <c:pt idx="53">
                  <c:v>337</c:v>
                </c:pt>
                <c:pt idx="54">
                  <c:v>338</c:v>
                </c:pt>
                <c:pt idx="55">
                  <c:v>339</c:v>
                </c:pt>
                <c:pt idx="56">
                  <c:v>340</c:v>
                </c:pt>
                <c:pt idx="57">
                  <c:v>341</c:v>
                </c:pt>
                <c:pt idx="58">
                  <c:v>342</c:v>
                </c:pt>
                <c:pt idx="59">
                  <c:v>343</c:v>
                </c:pt>
                <c:pt idx="60">
                  <c:v>344</c:v>
                </c:pt>
                <c:pt idx="61">
                  <c:v>345</c:v>
                </c:pt>
                <c:pt idx="62">
                  <c:v>346</c:v>
                </c:pt>
                <c:pt idx="63">
                  <c:v>347</c:v>
                </c:pt>
                <c:pt idx="64">
                  <c:v>348</c:v>
                </c:pt>
                <c:pt idx="65">
                  <c:v>349</c:v>
                </c:pt>
                <c:pt idx="66">
                  <c:v>350</c:v>
                </c:pt>
                <c:pt idx="67">
                  <c:v>351</c:v>
                </c:pt>
                <c:pt idx="68">
                  <c:v>352</c:v>
                </c:pt>
                <c:pt idx="69">
                  <c:v>353</c:v>
                </c:pt>
                <c:pt idx="70">
                  <c:v>354</c:v>
                </c:pt>
                <c:pt idx="71">
                  <c:v>355</c:v>
                </c:pt>
                <c:pt idx="72">
                  <c:v>356</c:v>
                </c:pt>
                <c:pt idx="73">
                  <c:v>357</c:v>
                </c:pt>
                <c:pt idx="74">
                  <c:v>358</c:v>
                </c:pt>
                <c:pt idx="75">
                  <c:v>359</c:v>
                </c:pt>
                <c:pt idx="76">
                  <c:v>360</c:v>
                </c:pt>
                <c:pt idx="77">
                  <c:v>361</c:v>
                </c:pt>
                <c:pt idx="78">
                  <c:v>362</c:v>
                </c:pt>
                <c:pt idx="79">
                  <c:v>363</c:v>
                </c:pt>
                <c:pt idx="80">
                  <c:v>364</c:v>
                </c:pt>
                <c:pt idx="81">
                  <c:v>365</c:v>
                </c:pt>
                <c:pt idx="82">
                  <c:v>366</c:v>
                </c:pt>
                <c:pt idx="83">
                  <c:v>367</c:v>
                </c:pt>
                <c:pt idx="84">
                  <c:v>368</c:v>
                </c:pt>
                <c:pt idx="85">
                  <c:v>369</c:v>
                </c:pt>
                <c:pt idx="86">
                  <c:v>370</c:v>
                </c:pt>
                <c:pt idx="87">
                  <c:v>371</c:v>
                </c:pt>
                <c:pt idx="88">
                  <c:v>372</c:v>
                </c:pt>
                <c:pt idx="89">
                  <c:v>373</c:v>
                </c:pt>
                <c:pt idx="90">
                  <c:v>374</c:v>
                </c:pt>
                <c:pt idx="91">
                  <c:v>375</c:v>
                </c:pt>
                <c:pt idx="92">
                  <c:v>376</c:v>
                </c:pt>
                <c:pt idx="93">
                  <c:v>377</c:v>
                </c:pt>
                <c:pt idx="94">
                  <c:v>378</c:v>
                </c:pt>
                <c:pt idx="95">
                  <c:v>379</c:v>
                </c:pt>
                <c:pt idx="96">
                  <c:v>380</c:v>
                </c:pt>
                <c:pt idx="97">
                  <c:v>381</c:v>
                </c:pt>
                <c:pt idx="98">
                  <c:v>382</c:v>
                </c:pt>
                <c:pt idx="99">
                  <c:v>383</c:v>
                </c:pt>
                <c:pt idx="100">
                  <c:v>384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388</c:v>
                </c:pt>
                <c:pt idx="105">
                  <c:v>389</c:v>
                </c:pt>
                <c:pt idx="106">
                  <c:v>390</c:v>
                </c:pt>
                <c:pt idx="107">
                  <c:v>391</c:v>
                </c:pt>
                <c:pt idx="108">
                  <c:v>392</c:v>
                </c:pt>
                <c:pt idx="109">
                  <c:v>393</c:v>
                </c:pt>
                <c:pt idx="110">
                  <c:v>394</c:v>
                </c:pt>
                <c:pt idx="111">
                  <c:v>395</c:v>
                </c:pt>
                <c:pt idx="112">
                  <c:v>396</c:v>
                </c:pt>
                <c:pt idx="113">
                  <c:v>397</c:v>
                </c:pt>
                <c:pt idx="114">
                  <c:v>398</c:v>
                </c:pt>
                <c:pt idx="115">
                  <c:v>399</c:v>
                </c:pt>
                <c:pt idx="116">
                  <c:v>400</c:v>
                </c:pt>
                <c:pt idx="117">
                  <c:v>401</c:v>
                </c:pt>
                <c:pt idx="118">
                  <c:v>402</c:v>
                </c:pt>
                <c:pt idx="119">
                  <c:v>403</c:v>
                </c:pt>
                <c:pt idx="120">
                  <c:v>404</c:v>
                </c:pt>
                <c:pt idx="121">
                  <c:v>405</c:v>
                </c:pt>
                <c:pt idx="122">
                  <c:v>406</c:v>
                </c:pt>
                <c:pt idx="123">
                  <c:v>407</c:v>
                </c:pt>
                <c:pt idx="124">
                  <c:v>408</c:v>
                </c:pt>
                <c:pt idx="125">
                  <c:v>409</c:v>
                </c:pt>
                <c:pt idx="126">
                  <c:v>410</c:v>
                </c:pt>
                <c:pt idx="127">
                  <c:v>411</c:v>
                </c:pt>
                <c:pt idx="128">
                  <c:v>412</c:v>
                </c:pt>
                <c:pt idx="129">
                  <c:v>413</c:v>
                </c:pt>
                <c:pt idx="130">
                  <c:v>414</c:v>
                </c:pt>
                <c:pt idx="131">
                  <c:v>415</c:v>
                </c:pt>
                <c:pt idx="132">
                  <c:v>416</c:v>
                </c:pt>
                <c:pt idx="133">
                  <c:v>417</c:v>
                </c:pt>
                <c:pt idx="134">
                  <c:v>418</c:v>
                </c:pt>
                <c:pt idx="135">
                  <c:v>419</c:v>
                </c:pt>
                <c:pt idx="136">
                  <c:v>420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436</c:v>
                </c:pt>
                <c:pt idx="153">
                  <c:v>437</c:v>
                </c:pt>
                <c:pt idx="154">
                  <c:v>438</c:v>
                </c:pt>
                <c:pt idx="155">
                  <c:v>439</c:v>
                </c:pt>
                <c:pt idx="156">
                  <c:v>440</c:v>
                </c:pt>
                <c:pt idx="157">
                  <c:v>441</c:v>
                </c:pt>
                <c:pt idx="158">
                  <c:v>442</c:v>
                </c:pt>
                <c:pt idx="159">
                  <c:v>443</c:v>
                </c:pt>
                <c:pt idx="160">
                  <c:v>444</c:v>
                </c:pt>
                <c:pt idx="161">
                  <c:v>445</c:v>
                </c:pt>
                <c:pt idx="162">
                  <c:v>446</c:v>
                </c:pt>
                <c:pt idx="163">
                  <c:v>447</c:v>
                </c:pt>
                <c:pt idx="164">
                  <c:v>448</c:v>
                </c:pt>
                <c:pt idx="165">
                  <c:v>449</c:v>
                </c:pt>
                <c:pt idx="166">
                  <c:v>450</c:v>
                </c:pt>
                <c:pt idx="167">
                  <c:v>451</c:v>
                </c:pt>
                <c:pt idx="168">
                  <c:v>452</c:v>
                </c:pt>
                <c:pt idx="169">
                  <c:v>453</c:v>
                </c:pt>
                <c:pt idx="170">
                  <c:v>454</c:v>
                </c:pt>
                <c:pt idx="171">
                  <c:v>455</c:v>
                </c:pt>
                <c:pt idx="172">
                  <c:v>456</c:v>
                </c:pt>
                <c:pt idx="173">
                  <c:v>457</c:v>
                </c:pt>
                <c:pt idx="174">
                  <c:v>458</c:v>
                </c:pt>
                <c:pt idx="175">
                  <c:v>459</c:v>
                </c:pt>
                <c:pt idx="176">
                  <c:v>460</c:v>
                </c:pt>
                <c:pt idx="177">
                  <c:v>461</c:v>
                </c:pt>
                <c:pt idx="178">
                  <c:v>462</c:v>
                </c:pt>
                <c:pt idx="179">
                  <c:v>463</c:v>
                </c:pt>
                <c:pt idx="180">
                  <c:v>464</c:v>
                </c:pt>
                <c:pt idx="181">
                  <c:v>465</c:v>
                </c:pt>
                <c:pt idx="182">
                  <c:v>466</c:v>
                </c:pt>
                <c:pt idx="183">
                  <c:v>467</c:v>
                </c:pt>
                <c:pt idx="184">
                  <c:v>468</c:v>
                </c:pt>
                <c:pt idx="185">
                  <c:v>469</c:v>
                </c:pt>
                <c:pt idx="186">
                  <c:v>470</c:v>
                </c:pt>
                <c:pt idx="187">
                  <c:v>471</c:v>
                </c:pt>
                <c:pt idx="188">
                  <c:v>472</c:v>
                </c:pt>
                <c:pt idx="189">
                  <c:v>473</c:v>
                </c:pt>
                <c:pt idx="190">
                  <c:v>474</c:v>
                </c:pt>
                <c:pt idx="191">
                  <c:v>475</c:v>
                </c:pt>
                <c:pt idx="192">
                  <c:v>476</c:v>
                </c:pt>
                <c:pt idx="193">
                  <c:v>477</c:v>
                </c:pt>
                <c:pt idx="194">
                  <c:v>478</c:v>
                </c:pt>
                <c:pt idx="195">
                  <c:v>479</c:v>
                </c:pt>
                <c:pt idx="196">
                  <c:v>480</c:v>
                </c:pt>
                <c:pt idx="197">
                  <c:v>481</c:v>
                </c:pt>
                <c:pt idx="198">
                  <c:v>482</c:v>
                </c:pt>
                <c:pt idx="199">
                  <c:v>483</c:v>
                </c:pt>
                <c:pt idx="200">
                  <c:v>484</c:v>
                </c:pt>
                <c:pt idx="201">
                  <c:v>485</c:v>
                </c:pt>
                <c:pt idx="202">
                  <c:v>486</c:v>
                </c:pt>
                <c:pt idx="203">
                  <c:v>487</c:v>
                </c:pt>
                <c:pt idx="204">
                  <c:v>488</c:v>
                </c:pt>
                <c:pt idx="205">
                  <c:v>489</c:v>
                </c:pt>
                <c:pt idx="206">
                  <c:v>490</c:v>
                </c:pt>
                <c:pt idx="207">
                  <c:v>491</c:v>
                </c:pt>
                <c:pt idx="208">
                  <c:v>492</c:v>
                </c:pt>
                <c:pt idx="209">
                  <c:v>493</c:v>
                </c:pt>
                <c:pt idx="210">
                  <c:v>494</c:v>
                </c:pt>
                <c:pt idx="211">
                  <c:v>495</c:v>
                </c:pt>
                <c:pt idx="212">
                  <c:v>496</c:v>
                </c:pt>
                <c:pt idx="213">
                  <c:v>497</c:v>
                </c:pt>
                <c:pt idx="214">
                  <c:v>498</c:v>
                </c:pt>
                <c:pt idx="215">
                  <c:v>499</c:v>
                </c:pt>
                <c:pt idx="216">
                  <c:v>500</c:v>
                </c:pt>
                <c:pt idx="217">
                  <c:v>501</c:v>
                </c:pt>
                <c:pt idx="218">
                  <c:v>502</c:v>
                </c:pt>
                <c:pt idx="219">
                  <c:v>503</c:v>
                </c:pt>
                <c:pt idx="220">
                  <c:v>504</c:v>
                </c:pt>
                <c:pt idx="221">
                  <c:v>505</c:v>
                </c:pt>
                <c:pt idx="222">
                  <c:v>506</c:v>
                </c:pt>
                <c:pt idx="223">
                  <c:v>507</c:v>
                </c:pt>
                <c:pt idx="224">
                  <c:v>508</c:v>
                </c:pt>
                <c:pt idx="225">
                  <c:v>509</c:v>
                </c:pt>
                <c:pt idx="226">
                  <c:v>510</c:v>
                </c:pt>
                <c:pt idx="227">
                  <c:v>511</c:v>
                </c:pt>
                <c:pt idx="228">
                  <c:v>512</c:v>
                </c:pt>
                <c:pt idx="229">
                  <c:v>513</c:v>
                </c:pt>
                <c:pt idx="230">
                  <c:v>514</c:v>
                </c:pt>
                <c:pt idx="231">
                  <c:v>515</c:v>
                </c:pt>
              </c:numCache>
            </c:numRef>
          </c:xVal>
          <c:yVal>
            <c:numRef>
              <c:f>Graph!$E$256:$E$485</c:f>
              <c:numCache>
                <c:formatCode>General</c:formatCode>
                <c:ptCount val="230"/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2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F9-4028-B581-2939155CE90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Graph!$A$255:$A$486</c:f>
              <c:numCache>
                <c:formatCode>General</c:formatCode>
                <c:ptCount val="232"/>
                <c:pt idx="0">
                  <c:v>284</c:v>
                </c:pt>
                <c:pt idx="1">
                  <c:v>285</c:v>
                </c:pt>
                <c:pt idx="2">
                  <c:v>286</c:v>
                </c:pt>
                <c:pt idx="3">
                  <c:v>287</c:v>
                </c:pt>
                <c:pt idx="4">
                  <c:v>288</c:v>
                </c:pt>
                <c:pt idx="5">
                  <c:v>289</c:v>
                </c:pt>
                <c:pt idx="6">
                  <c:v>290</c:v>
                </c:pt>
                <c:pt idx="7">
                  <c:v>291</c:v>
                </c:pt>
                <c:pt idx="8">
                  <c:v>292</c:v>
                </c:pt>
                <c:pt idx="9">
                  <c:v>293</c:v>
                </c:pt>
                <c:pt idx="10">
                  <c:v>294</c:v>
                </c:pt>
                <c:pt idx="11">
                  <c:v>295</c:v>
                </c:pt>
                <c:pt idx="12">
                  <c:v>296</c:v>
                </c:pt>
                <c:pt idx="13">
                  <c:v>297</c:v>
                </c:pt>
                <c:pt idx="14">
                  <c:v>298</c:v>
                </c:pt>
                <c:pt idx="15">
                  <c:v>299</c:v>
                </c:pt>
                <c:pt idx="16">
                  <c:v>300</c:v>
                </c:pt>
                <c:pt idx="17">
                  <c:v>301</c:v>
                </c:pt>
                <c:pt idx="18">
                  <c:v>302</c:v>
                </c:pt>
                <c:pt idx="19">
                  <c:v>303</c:v>
                </c:pt>
                <c:pt idx="20">
                  <c:v>304</c:v>
                </c:pt>
                <c:pt idx="21">
                  <c:v>305</c:v>
                </c:pt>
                <c:pt idx="22">
                  <c:v>306</c:v>
                </c:pt>
                <c:pt idx="23">
                  <c:v>307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314</c:v>
                </c:pt>
                <c:pt idx="31">
                  <c:v>315</c:v>
                </c:pt>
                <c:pt idx="32">
                  <c:v>316</c:v>
                </c:pt>
                <c:pt idx="33">
                  <c:v>317</c:v>
                </c:pt>
                <c:pt idx="34">
                  <c:v>318</c:v>
                </c:pt>
                <c:pt idx="35">
                  <c:v>319</c:v>
                </c:pt>
                <c:pt idx="36">
                  <c:v>320</c:v>
                </c:pt>
                <c:pt idx="37">
                  <c:v>321</c:v>
                </c:pt>
                <c:pt idx="38">
                  <c:v>322</c:v>
                </c:pt>
                <c:pt idx="39">
                  <c:v>323</c:v>
                </c:pt>
                <c:pt idx="40">
                  <c:v>324</c:v>
                </c:pt>
                <c:pt idx="41">
                  <c:v>325</c:v>
                </c:pt>
                <c:pt idx="42">
                  <c:v>326</c:v>
                </c:pt>
                <c:pt idx="43">
                  <c:v>327</c:v>
                </c:pt>
                <c:pt idx="44">
                  <c:v>328</c:v>
                </c:pt>
                <c:pt idx="45">
                  <c:v>329</c:v>
                </c:pt>
                <c:pt idx="46">
                  <c:v>330</c:v>
                </c:pt>
                <c:pt idx="47">
                  <c:v>331</c:v>
                </c:pt>
                <c:pt idx="48">
                  <c:v>332</c:v>
                </c:pt>
                <c:pt idx="49">
                  <c:v>333</c:v>
                </c:pt>
                <c:pt idx="50">
                  <c:v>334</c:v>
                </c:pt>
                <c:pt idx="51">
                  <c:v>335</c:v>
                </c:pt>
                <c:pt idx="52">
                  <c:v>336</c:v>
                </c:pt>
                <c:pt idx="53">
                  <c:v>337</c:v>
                </c:pt>
                <c:pt idx="54">
                  <c:v>338</c:v>
                </c:pt>
                <c:pt idx="55">
                  <c:v>339</c:v>
                </c:pt>
                <c:pt idx="56">
                  <c:v>340</c:v>
                </c:pt>
                <c:pt idx="57">
                  <c:v>341</c:v>
                </c:pt>
                <c:pt idx="58">
                  <c:v>342</c:v>
                </c:pt>
                <c:pt idx="59">
                  <c:v>343</c:v>
                </c:pt>
                <c:pt idx="60">
                  <c:v>344</c:v>
                </c:pt>
                <c:pt idx="61">
                  <c:v>345</c:v>
                </c:pt>
                <c:pt idx="62">
                  <c:v>346</c:v>
                </c:pt>
                <c:pt idx="63">
                  <c:v>347</c:v>
                </c:pt>
                <c:pt idx="64">
                  <c:v>348</c:v>
                </c:pt>
                <c:pt idx="65">
                  <c:v>349</c:v>
                </c:pt>
                <c:pt idx="66">
                  <c:v>350</c:v>
                </c:pt>
                <c:pt idx="67">
                  <c:v>351</c:v>
                </c:pt>
                <c:pt idx="68">
                  <c:v>352</c:v>
                </c:pt>
                <c:pt idx="69">
                  <c:v>353</c:v>
                </c:pt>
                <c:pt idx="70">
                  <c:v>354</c:v>
                </c:pt>
                <c:pt idx="71">
                  <c:v>355</c:v>
                </c:pt>
                <c:pt idx="72">
                  <c:v>356</c:v>
                </c:pt>
                <c:pt idx="73">
                  <c:v>357</c:v>
                </c:pt>
                <c:pt idx="74">
                  <c:v>358</c:v>
                </c:pt>
                <c:pt idx="75">
                  <c:v>359</c:v>
                </c:pt>
                <c:pt idx="76">
                  <c:v>360</c:v>
                </c:pt>
                <c:pt idx="77">
                  <c:v>361</c:v>
                </c:pt>
                <c:pt idx="78">
                  <c:v>362</c:v>
                </c:pt>
                <c:pt idx="79">
                  <c:v>363</c:v>
                </c:pt>
                <c:pt idx="80">
                  <c:v>364</c:v>
                </c:pt>
                <c:pt idx="81">
                  <c:v>365</c:v>
                </c:pt>
                <c:pt idx="82">
                  <c:v>366</c:v>
                </c:pt>
                <c:pt idx="83">
                  <c:v>367</c:v>
                </c:pt>
                <c:pt idx="84">
                  <c:v>368</c:v>
                </c:pt>
                <c:pt idx="85">
                  <c:v>369</c:v>
                </c:pt>
                <c:pt idx="86">
                  <c:v>370</c:v>
                </c:pt>
                <c:pt idx="87">
                  <c:v>371</c:v>
                </c:pt>
                <c:pt idx="88">
                  <c:v>372</c:v>
                </c:pt>
                <c:pt idx="89">
                  <c:v>373</c:v>
                </c:pt>
                <c:pt idx="90">
                  <c:v>374</c:v>
                </c:pt>
                <c:pt idx="91">
                  <c:v>375</c:v>
                </c:pt>
                <c:pt idx="92">
                  <c:v>376</c:v>
                </c:pt>
                <c:pt idx="93">
                  <c:v>377</c:v>
                </c:pt>
                <c:pt idx="94">
                  <c:v>378</c:v>
                </c:pt>
                <c:pt idx="95">
                  <c:v>379</c:v>
                </c:pt>
                <c:pt idx="96">
                  <c:v>380</c:v>
                </c:pt>
                <c:pt idx="97">
                  <c:v>381</c:v>
                </c:pt>
                <c:pt idx="98">
                  <c:v>382</c:v>
                </c:pt>
                <c:pt idx="99">
                  <c:v>383</c:v>
                </c:pt>
                <c:pt idx="100">
                  <c:v>384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388</c:v>
                </c:pt>
                <c:pt idx="105">
                  <c:v>389</c:v>
                </c:pt>
                <c:pt idx="106">
                  <c:v>390</c:v>
                </c:pt>
                <c:pt idx="107">
                  <c:v>391</c:v>
                </c:pt>
                <c:pt idx="108">
                  <c:v>392</c:v>
                </c:pt>
                <c:pt idx="109">
                  <c:v>393</c:v>
                </c:pt>
                <c:pt idx="110">
                  <c:v>394</c:v>
                </c:pt>
                <c:pt idx="111">
                  <c:v>395</c:v>
                </c:pt>
                <c:pt idx="112">
                  <c:v>396</c:v>
                </c:pt>
                <c:pt idx="113">
                  <c:v>397</c:v>
                </c:pt>
                <c:pt idx="114">
                  <c:v>398</c:v>
                </c:pt>
                <c:pt idx="115">
                  <c:v>399</c:v>
                </c:pt>
                <c:pt idx="116">
                  <c:v>400</c:v>
                </c:pt>
                <c:pt idx="117">
                  <c:v>401</c:v>
                </c:pt>
                <c:pt idx="118">
                  <c:v>402</c:v>
                </c:pt>
                <c:pt idx="119">
                  <c:v>403</c:v>
                </c:pt>
                <c:pt idx="120">
                  <c:v>404</c:v>
                </c:pt>
                <c:pt idx="121">
                  <c:v>405</c:v>
                </c:pt>
                <c:pt idx="122">
                  <c:v>406</c:v>
                </c:pt>
                <c:pt idx="123">
                  <c:v>407</c:v>
                </c:pt>
                <c:pt idx="124">
                  <c:v>408</c:v>
                </c:pt>
                <c:pt idx="125">
                  <c:v>409</c:v>
                </c:pt>
                <c:pt idx="126">
                  <c:v>410</c:v>
                </c:pt>
                <c:pt idx="127">
                  <c:v>411</c:v>
                </c:pt>
                <c:pt idx="128">
                  <c:v>412</c:v>
                </c:pt>
                <c:pt idx="129">
                  <c:v>413</c:v>
                </c:pt>
                <c:pt idx="130">
                  <c:v>414</c:v>
                </c:pt>
                <c:pt idx="131">
                  <c:v>415</c:v>
                </c:pt>
                <c:pt idx="132">
                  <c:v>416</c:v>
                </c:pt>
                <c:pt idx="133">
                  <c:v>417</c:v>
                </c:pt>
                <c:pt idx="134">
                  <c:v>418</c:v>
                </c:pt>
                <c:pt idx="135">
                  <c:v>419</c:v>
                </c:pt>
                <c:pt idx="136">
                  <c:v>420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436</c:v>
                </c:pt>
                <c:pt idx="153">
                  <c:v>437</c:v>
                </c:pt>
                <c:pt idx="154">
                  <c:v>438</c:v>
                </c:pt>
                <c:pt idx="155">
                  <c:v>439</c:v>
                </c:pt>
                <c:pt idx="156">
                  <c:v>440</c:v>
                </c:pt>
                <c:pt idx="157">
                  <c:v>441</c:v>
                </c:pt>
                <c:pt idx="158">
                  <c:v>442</c:v>
                </c:pt>
                <c:pt idx="159">
                  <c:v>443</c:v>
                </c:pt>
                <c:pt idx="160">
                  <c:v>444</c:v>
                </c:pt>
                <c:pt idx="161">
                  <c:v>445</c:v>
                </c:pt>
                <c:pt idx="162">
                  <c:v>446</c:v>
                </c:pt>
                <c:pt idx="163">
                  <c:v>447</c:v>
                </c:pt>
                <c:pt idx="164">
                  <c:v>448</c:v>
                </c:pt>
                <c:pt idx="165">
                  <c:v>449</c:v>
                </c:pt>
                <c:pt idx="166">
                  <c:v>450</c:v>
                </c:pt>
                <c:pt idx="167">
                  <c:v>451</c:v>
                </c:pt>
                <c:pt idx="168">
                  <c:v>452</c:v>
                </c:pt>
                <c:pt idx="169">
                  <c:v>453</c:v>
                </c:pt>
                <c:pt idx="170">
                  <c:v>454</c:v>
                </c:pt>
                <c:pt idx="171">
                  <c:v>455</c:v>
                </c:pt>
                <c:pt idx="172">
                  <c:v>456</c:v>
                </c:pt>
                <c:pt idx="173">
                  <c:v>457</c:v>
                </c:pt>
                <c:pt idx="174">
                  <c:v>458</c:v>
                </c:pt>
                <c:pt idx="175">
                  <c:v>459</c:v>
                </c:pt>
                <c:pt idx="176">
                  <c:v>460</c:v>
                </c:pt>
                <c:pt idx="177">
                  <c:v>461</c:v>
                </c:pt>
                <c:pt idx="178">
                  <c:v>462</c:v>
                </c:pt>
                <c:pt idx="179">
                  <c:v>463</c:v>
                </c:pt>
                <c:pt idx="180">
                  <c:v>464</c:v>
                </c:pt>
                <c:pt idx="181">
                  <c:v>465</c:v>
                </c:pt>
                <c:pt idx="182">
                  <c:v>466</c:v>
                </c:pt>
                <c:pt idx="183">
                  <c:v>467</c:v>
                </c:pt>
                <c:pt idx="184">
                  <c:v>468</c:v>
                </c:pt>
                <c:pt idx="185">
                  <c:v>469</c:v>
                </c:pt>
                <c:pt idx="186">
                  <c:v>470</c:v>
                </c:pt>
                <c:pt idx="187">
                  <c:v>471</c:v>
                </c:pt>
                <c:pt idx="188">
                  <c:v>472</c:v>
                </c:pt>
                <c:pt idx="189">
                  <c:v>473</c:v>
                </c:pt>
                <c:pt idx="190">
                  <c:v>474</c:v>
                </c:pt>
                <c:pt idx="191">
                  <c:v>475</c:v>
                </c:pt>
                <c:pt idx="192">
                  <c:v>476</c:v>
                </c:pt>
                <c:pt idx="193">
                  <c:v>477</c:v>
                </c:pt>
                <c:pt idx="194">
                  <c:v>478</c:v>
                </c:pt>
                <c:pt idx="195">
                  <c:v>479</c:v>
                </c:pt>
                <c:pt idx="196">
                  <c:v>480</c:v>
                </c:pt>
                <c:pt idx="197">
                  <c:v>481</c:v>
                </c:pt>
                <c:pt idx="198">
                  <c:v>482</c:v>
                </c:pt>
                <c:pt idx="199">
                  <c:v>483</c:v>
                </c:pt>
                <c:pt idx="200">
                  <c:v>484</c:v>
                </c:pt>
                <c:pt idx="201">
                  <c:v>485</c:v>
                </c:pt>
                <c:pt idx="202">
                  <c:v>486</c:v>
                </c:pt>
                <c:pt idx="203">
                  <c:v>487</c:v>
                </c:pt>
                <c:pt idx="204">
                  <c:v>488</c:v>
                </c:pt>
                <c:pt idx="205">
                  <c:v>489</c:v>
                </c:pt>
                <c:pt idx="206">
                  <c:v>490</c:v>
                </c:pt>
                <c:pt idx="207">
                  <c:v>491</c:v>
                </c:pt>
                <c:pt idx="208">
                  <c:v>492</c:v>
                </c:pt>
                <c:pt idx="209">
                  <c:v>493</c:v>
                </c:pt>
                <c:pt idx="210">
                  <c:v>494</c:v>
                </c:pt>
                <c:pt idx="211">
                  <c:v>495</c:v>
                </c:pt>
                <c:pt idx="212">
                  <c:v>496</c:v>
                </c:pt>
                <c:pt idx="213">
                  <c:v>497</c:v>
                </c:pt>
                <c:pt idx="214">
                  <c:v>498</c:v>
                </c:pt>
                <c:pt idx="215">
                  <c:v>499</c:v>
                </c:pt>
                <c:pt idx="216">
                  <c:v>500</c:v>
                </c:pt>
                <c:pt idx="217">
                  <c:v>501</c:v>
                </c:pt>
                <c:pt idx="218">
                  <c:v>502</c:v>
                </c:pt>
                <c:pt idx="219">
                  <c:v>503</c:v>
                </c:pt>
                <c:pt idx="220">
                  <c:v>504</c:v>
                </c:pt>
                <c:pt idx="221">
                  <c:v>505</c:v>
                </c:pt>
                <c:pt idx="222">
                  <c:v>506</c:v>
                </c:pt>
                <c:pt idx="223">
                  <c:v>507</c:v>
                </c:pt>
                <c:pt idx="224">
                  <c:v>508</c:v>
                </c:pt>
                <c:pt idx="225">
                  <c:v>509</c:v>
                </c:pt>
                <c:pt idx="226">
                  <c:v>510</c:v>
                </c:pt>
                <c:pt idx="227">
                  <c:v>511</c:v>
                </c:pt>
                <c:pt idx="228">
                  <c:v>512</c:v>
                </c:pt>
                <c:pt idx="229">
                  <c:v>513</c:v>
                </c:pt>
                <c:pt idx="230">
                  <c:v>514</c:v>
                </c:pt>
                <c:pt idx="231">
                  <c:v>515</c:v>
                </c:pt>
              </c:numCache>
            </c:numRef>
          </c:xVal>
          <c:yVal>
            <c:numRef>
              <c:f>Graph!$G$256:$G$485</c:f>
              <c:numCache>
                <c:formatCode>General</c:formatCode>
                <c:ptCount val="2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F9-4028-B581-2939155CE90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Graph!$A$255:$A$486</c:f>
              <c:numCache>
                <c:formatCode>General</c:formatCode>
                <c:ptCount val="232"/>
                <c:pt idx="0">
                  <c:v>284</c:v>
                </c:pt>
                <c:pt idx="1">
                  <c:v>285</c:v>
                </c:pt>
                <c:pt idx="2">
                  <c:v>286</c:v>
                </c:pt>
                <c:pt idx="3">
                  <c:v>287</c:v>
                </c:pt>
                <c:pt idx="4">
                  <c:v>288</c:v>
                </c:pt>
                <c:pt idx="5">
                  <c:v>289</c:v>
                </c:pt>
                <c:pt idx="6">
                  <c:v>290</c:v>
                </c:pt>
                <c:pt idx="7">
                  <c:v>291</c:v>
                </c:pt>
                <c:pt idx="8">
                  <c:v>292</c:v>
                </c:pt>
                <c:pt idx="9">
                  <c:v>293</c:v>
                </c:pt>
                <c:pt idx="10">
                  <c:v>294</c:v>
                </c:pt>
                <c:pt idx="11">
                  <c:v>295</c:v>
                </c:pt>
                <c:pt idx="12">
                  <c:v>296</c:v>
                </c:pt>
                <c:pt idx="13">
                  <c:v>297</c:v>
                </c:pt>
                <c:pt idx="14">
                  <c:v>298</c:v>
                </c:pt>
                <c:pt idx="15">
                  <c:v>299</c:v>
                </c:pt>
                <c:pt idx="16">
                  <c:v>300</c:v>
                </c:pt>
                <c:pt idx="17">
                  <c:v>301</c:v>
                </c:pt>
                <c:pt idx="18">
                  <c:v>302</c:v>
                </c:pt>
                <c:pt idx="19">
                  <c:v>303</c:v>
                </c:pt>
                <c:pt idx="20">
                  <c:v>304</c:v>
                </c:pt>
                <c:pt idx="21">
                  <c:v>305</c:v>
                </c:pt>
                <c:pt idx="22">
                  <c:v>306</c:v>
                </c:pt>
                <c:pt idx="23">
                  <c:v>307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314</c:v>
                </c:pt>
                <c:pt idx="31">
                  <c:v>315</c:v>
                </c:pt>
                <c:pt idx="32">
                  <c:v>316</c:v>
                </c:pt>
                <c:pt idx="33">
                  <c:v>317</c:v>
                </c:pt>
                <c:pt idx="34">
                  <c:v>318</c:v>
                </c:pt>
                <c:pt idx="35">
                  <c:v>319</c:v>
                </c:pt>
                <c:pt idx="36">
                  <c:v>320</c:v>
                </c:pt>
                <c:pt idx="37">
                  <c:v>321</c:v>
                </c:pt>
                <c:pt idx="38">
                  <c:v>322</c:v>
                </c:pt>
                <c:pt idx="39">
                  <c:v>323</c:v>
                </c:pt>
                <c:pt idx="40">
                  <c:v>324</c:v>
                </c:pt>
                <c:pt idx="41">
                  <c:v>325</c:v>
                </c:pt>
                <c:pt idx="42">
                  <c:v>326</c:v>
                </c:pt>
                <c:pt idx="43">
                  <c:v>327</c:v>
                </c:pt>
                <c:pt idx="44">
                  <c:v>328</c:v>
                </c:pt>
                <c:pt idx="45">
                  <c:v>329</c:v>
                </c:pt>
                <c:pt idx="46">
                  <c:v>330</c:v>
                </c:pt>
                <c:pt idx="47">
                  <c:v>331</c:v>
                </c:pt>
                <c:pt idx="48">
                  <c:v>332</c:v>
                </c:pt>
                <c:pt idx="49">
                  <c:v>333</c:v>
                </c:pt>
                <c:pt idx="50">
                  <c:v>334</c:v>
                </c:pt>
                <c:pt idx="51">
                  <c:v>335</c:v>
                </c:pt>
                <c:pt idx="52">
                  <c:v>336</c:v>
                </c:pt>
                <c:pt idx="53">
                  <c:v>337</c:v>
                </c:pt>
                <c:pt idx="54">
                  <c:v>338</c:v>
                </c:pt>
                <c:pt idx="55">
                  <c:v>339</c:v>
                </c:pt>
                <c:pt idx="56">
                  <c:v>340</c:v>
                </c:pt>
                <c:pt idx="57">
                  <c:v>341</c:v>
                </c:pt>
                <c:pt idx="58">
                  <c:v>342</c:v>
                </c:pt>
                <c:pt idx="59">
                  <c:v>343</c:v>
                </c:pt>
                <c:pt idx="60">
                  <c:v>344</c:v>
                </c:pt>
                <c:pt idx="61">
                  <c:v>345</c:v>
                </c:pt>
                <c:pt idx="62">
                  <c:v>346</c:v>
                </c:pt>
                <c:pt idx="63">
                  <c:v>347</c:v>
                </c:pt>
                <c:pt idx="64">
                  <c:v>348</c:v>
                </c:pt>
                <c:pt idx="65">
                  <c:v>349</c:v>
                </c:pt>
                <c:pt idx="66">
                  <c:v>350</c:v>
                </c:pt>
                <c:pt idx="67">
                  <c:v>351</c:v>
                </c:pt>
                <c:pt idx="68">
                  <c:v>352</c:v>
                </c:pt>
                <c:pt idx="69">
                  <c:v>353</c:v>
                </c:pt>
                <c:pt idx="70">
                  <c:v>354</c:v>
                </c:pt>
                <c:pt idx="71">
                  <c:v>355</c:v>
                </c:pt>
                <c:pt idx="72">
                  <c:v>356</c:v>
                </c:pt>
                <c:pt idx="73">
                  <c:v>357</c:v>
                </c:pt>
                <c:pt idx="74">
                  <c:v>358</c:v>
                </c:pt>
                <c:pt idx="75">
                  <c:v>359</c:v>
                </c:pt>
                <c:pt idx="76">
                  <c:v>360</c:v>
                </c:pt>
                <c:pt idx="77">
                  <c:v>361</c:v>
                </c:pt>
                <c:pt idx="78">
                  <c:v>362</c:v>
                </c:pt>
                <c:pt idx="79">
                  <c:v>363</c:v>
                </c:pt>
                <c:pt idx="80">
                  <c:v>364</c:v>
                </c:pt>
                <c:pt idx="81">
                  <c:v>365</c:v>
                </c:pt>
                <c:pt idx="82">
                  <c:v>366</c:v>
                </c:pt>
                <c:pt idx="83">
                  <c:v>367</c:v>
                </c:pt>
                <c:pt idx="84">
                  <c:v>368</c:v>
                </c:pt>
                <c:pt idx="85">
                  <c:v>369</c:v>
                </c:pt>
                <c:pt idx="86">
                  <c:v>370</c:v>
                </c:pt>
                <c:pt idx="87">
                  <c:v>371</c:v>
                </c:pt>
                <c:pt idx="88">
                  <c:v>372</c:v>
                </c:pt>
                <c:pt idx="89">
                  <c:v>373</c:v>
                </c:pt>
                <c:pt idx="90">
                  <c:v>374</c:v>
                </c:pt>
                <c:pt idx="91">
                  <c:v>375</c:v>
                </c:pt>
                <c:pt idx="92">
                  <c:v>376</c:v>
                </c:pt>
                <c:pt idx="93">
                  <c:v>377</c:v>
                </c:pt>
                <c:pt idx="94">
                  <c:v>378</c:v>
                </c:pt>
                <c:pt idx="95">
                  <c:v>379</c:v>
                </c:pt>
                <c:pt idx="96">
                  <c:v>380</c:v>
                </c:pt>
                <c:pt idx="97">
                  <c:v>381</c:v>
                </c:pt>
                <c:pt idx="98">
                  <c:v>382</c:v>
                </c:pt>
                <c:pt idx="99">
                  <c:v>383</c:v>
                </c:pt>
                <c:pt idx="100">
                  <c:v>384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388</c:v>
                </c:pt>
                <c:pt idx="105">
                  <c:v>389</c:v>
                </c:pt>
                <c:pt idx="106">
                  <c:v>390</c:v>
                </c:pt>
                <c:pt idx="107">
                  <c:v>391</c:v>
                </c:pt>
                <c:pt idx="108">
                  <c:v>392</c:v>
                </c:pt>
                <c:pt idx="109">
                  <c:v>393</c:v>
                </c:pt>
                <c:pt idx="110">
                  <c:v>394</c:v>
                </c:pt>
                <c:pt idx="111">
                  <c:v>395</c:v>
                </c:pt>
                <c:pt idx="112">
                  <c:v>396</c:v>
                </c:pt>
                <c:pt idx="113">
                  <c:v>397</c:v>
                </c:pt>
                <c:pt idx="114">
                  <c:v>398</c:v>
                </c:pt>
                <c:pt idx="115">
                  <c:v>399</c:v>
                </c:pt>
                <c:pt idx="116">
                  <c:v>400</c:v>
                </c:pt>
                <c:pt idx="117">
                  <c:v>401</c:v>
                </c:pt>
                <c:pt idx="118">
                  <c:v>402</c:v>
                </c:pt>
                <c:pt idx="119">
                  <c:v>403</c:v>
                </c:pt>
                <c:pt idx="120">
                  <c:v>404</c:v>
                </c:pt>
                <c:pt idx="121">
                  <c:v>405</c:v>
                </c:pt>
                <c:pt idx="122">
                  <c:v>406</c:v>
                </c:pt>
                <c:pt idx="123">
                  <c:v>407</c:v>
                </c:pt>
                <c:pt idx="124">
                  <c:v>408</c:v>
                </c:pt>
                <c:pt idx="125">
                  <c:v>409</c:v>
                </c:pt>
                <c:pt idx="126">
                  <c:v>410</c:v>
                </c:pt>
                <c:pt idx="127">
                  <c:v>411</c:v>
                </c:pt>
                <c:pt idx="128">
                  <c:v>412</c:v>
                </c:pt>
                <c:pt idx="129">
                  <c:v>413</c:v>
                </c:pt>
                <c:pt idx="130">
                  <c:v>414</c:v>
                </c:pt>
                <c:pt idx="131">
                  <c:v>415</c:v>
                </c:pt>
                <c:pt idx="132">
                  <c:v>416</c:v>
                </c:pt>
                <c:pt idx="133">
                  <c:v>417</c:v>
                </c:pt>
                <c:pt idx="134">
                  <c:v>418</c:v>
                </c:pt>
                <c:pt idx="135">
                  <c:v>419</c:v>
                </c:pt>
                <c:pt idx="136">
                  <c:v>420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436</c:v>
                </c:pt>
                <c:pt idx="153">
                  <c:v>437</c:v>
                </c:pt>
                <c:pt idx="154">
                  <c:v>438</c:v>
                </c:pt>
                <c:pt idx="155">
                  <c:v>439</c:v>
                </c:pt>
                <c:pt idx="156">
                  <c:v>440</c:v>
                </c:pt>
                <c:pt idx="157">
                  <c:v>441</c:v>
                </c:pt>
                <c:pt idx="158">
                  <c:v>442</c:v>
                </c:pt>
                <c:pt idx="159">
                  <c:v>443</c:v>
                </c:pt>
                <c:pt idx="160">
                  <c:v>444</c:v>
                </c:pt>
                <c:pt idx="161">
                  <c:v>445</c:v>
                </c:pt>
                <c:pt idx="162">
                  <c:v>446</c:v>
                </c:pt>
                <c:pt idx="163">
                  <c:v>447</c:v>
                </c:pt>
                <c:pt idx="164">
                  <c:v>448</c:v>
                </c:pt>
                <c:pt idx="165">
                  <c:v>449</c:v>
                </c:pt>
                <c:pt idx="166">
                  <c:v>450</c:v>
                </c:pt>
                <c:pt idx="167">
                  <c:v>451</c:v>
                </c:pt>
                <c:pt idx="168">
                  <c:v>452</c:v>
                </c:pt>
                <c:pt idx="169">
                  <c:v>453</c:v>
                </c:pt>
                <c:pt idx="170">
                  <c:v>454</c:v>
                </c:pt>
                <c:pt idx="171">
                  <c:v>455</c:v>
                </c:pt>
                <c:pt idx="172">
                  <c:v>456</c:v>
                </c:pt>
                <c:pt idx="173">
                  <c:v>457</c:v>
                </c:pt>
                <c:pt idx="174">
                  <c:v>458</c:v>
                </c:pt>
                <c:pt idx="175">
                  <c:v>459</c:v>
                </c:pt>
                <c:pt idx="176">
                  <c:v>460</c:v>
                </c:pt>
                <c:pt idx="177">
                  <c:v>461</c:v>
                </c:pt>
                <c:pt idx="178">
                  <c:v>462</c:v>
                </c:pt>
                <c:pt idx="179">
                  <c:v>463</c:v>
                </c:pt>
                <c:pt idx="180">
                  <c:v>464</c:v>
                </c:pt>
                <c:pt idx="181">
                  <c:v>465</c:v>
                </c:pt>
                <c:pt idx="182">
                  <c:v>466</c:v>
                </c:pt>
                <c:pt idx="183">
                  <c:v>467</c:v>
                </c:pt>
                <c:pt idx="184">
                  <c:v>468</c:v>
                </c:pt>
                <c:pt idx="185">
                  <c:v>469</c:v>
                </c:pt>
                <c:pt idx="186">
                  <c:v>470</c:v>
                </c:pt>
                <c:pt idx="187">
                  <c:v>471</c:v>
                </c:pt>
                <c:pt idx="188">
                  <c:v>472</c:v>
                </c:pt>
                <c:pt idx="189">
                  <c:v>473</c:v>
                </c:pt>
                <c:pt idx="190">
                  <c:v>474</c:v>
                </c:pt>
                <c:pt idx="191">
                  <c:v>475</c:v>
                </c:pt>
                <c:pt idx="192">
                  <c:v>476</c:v>
                </c:pt>
                <c:pt idx="193">
                  <c:v>477</c:v>
                </c:pt>
                <c:pt idx="194">
                  <c:v>478</c:v>
                </c:pt>
                <c:pt idx="195">
                  <c:v>479</c:v>
                </c:pt>
                <c:pt idx="196">
                  <c:v>480</c:v>
                </c:pt>
                <c:pt idx="197">
                  <c:v>481</c:v>
                </c:pt>
                <c:pt idx="198">
                  <c:v>482</c:v>
                </c:pt>
                <c:pt idx="199">
                  <c:v>483</c:v>
                </c:pt>
                <c:pt idx="200">
                  <c:v>484</c:v>
                </c:pt>
                <c:pt idx="201">
                  <c:v>485</c:v>
                </c:pt>
                <c:pt idx="202">
                  <c:v>486</c:v>
                </c:pt>
                <c:pt idx="203">
                  <c:v>487</c:v>
                </c:pt>
                <c:pt idx="204">
                  <c:v>488</c:v>
                </c:pt>
                <c:pt idx="205">
                  <c:v>489</c:v>
                </c:pt>
                <c:pt idx="206">
                  <c:v>490</c:v>
                </c:pt>
                <c:pt idx="207">
                  <c:v>491</c:v>
                </c:pt>
                <c:pt idx="208">
                  <c:v>492</c:v>
                </c:pt>
                <c:pt idx="209">
                  <c:v>493</c:v>
                </c:pt>
                <c:pt idx="210">
                  <c:v>494</c:v>
                </c:pt>
                <c:pt idx="211">
                  <c:v>495</c:v>
                </c:pt>
                <c:pt idx="212">
                  <c:v>496</c:v>
                </c:pt>
                <c:pt idx="213">
                  <c:v>497</c:v>
                </c:pt>
                <c:pt idx="214">
                  <c:v>498</c:v>
                </c:pt>
                <c:pt idx="215">
                  <c:v>499</c:v>
                </c:pt>
                <c:pt idx="216">
                  <c:v>500</c:v>
                </c:pt>
                <c:pt idx="217">
                  <c:v>501</c:v>
                </c:pt>
                <c:pt idx="218">
                  <c:v>502</c:v>
                </c:pt>
                <c:pt idx="219">
                  <c:v>503</c:v>
                </c:pt>
                <c:pt idx="220">
                  <c:v>504</c:v>
                </c:pt>
                <c:pt idx="221">
                  <c:v>505</c:v>
                </c:pt>
                <c:pt idx="222">
                  <c:v>506</c:v>
                </c:pt>
                <c:pt idx="223">
                  <c:v>507</c:v>
                </c:pt>
                <c:pt idx="224">
                  <c:v>508</c:v>
                </c:pt>
                <c:pt idx="225">
                  <c:v>509</c:v>
                </c:pt>
                <c:pt idx="226">
                  <c:v>510</c:v>
                </c:pt>
                <c:pt idx="227">
                  <c:v>511</c:v>
                </c:pt>
                <c:pt idx="228">
                  <c:v>512</c:v>
                </c:pt>
                <c:pt idx="229">
                  <c:v>513</c:v>
                </c:pt>
                <c:pt idx="230">
                  <c:v>514</c:v>
                </c:pt>
                <c:pt idx="231">
                  <c:v>515</c:v>
                </c:pt>
              </c:numCache>
            </c:numRef>
          </c:xVal>
          <c:yVal>
            <c:numRef>
              <c:f>Graph!$H$256:$H$485</c:f>
              <c:numCache>
                <c:formatCode>General</c:formatCode>
                <c:ptCount val="2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F9-4028-B581-2939155C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9487"/>
        <c:axId val="151898527"/>
      </c:scatterChart>
      <c:valAx>
        <c:axId val="151899487"/>
        <c:scaling>
          <c:orientation val="minMax"/>
          <c:max val="515"/>
          <c:min val="284"/>
        </c:scaling>
        <c:delete val="0"/>
        <c:axPos val="b"/>
        <c:numFmt formatCode="General" sourceLinked="1"/>
        <c:majorTickMark val="out"/>
        <c:minorTickMark val="none"/>
        <c:tickLblPos val="nextTo"/>
        <c:crossAx val="151898527"/>
        <c:crosses val="autoZero"/>
        <c:crossBetween val="midCat"/>
      </c:valAx>
      <c:valAx>
        <c:axId val="151898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994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Graph!$A$489:$A$736</c:f>
              <c:numCache>
                <c:formatCode>General</c:formatCode>
                <c:ptCount val="248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</c:numCache>
            </c:numRef>
          </c:xVal>
          <c:yVal>
            <c:numRef>
              <c:f>Graph!$D$490:$D$735</c:f>
              <c:numCache>
                <c:formatCode>General</c:formatCode>
                <c:ptCount val="24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0-45C7-A8C5-2C738EE27CE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Graph!$A$489:$A$736</c:f>
              <c:numCache>
                <c:formatCode>General</c:formatCode>
                <c:ptCount val="248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</c:numCache>
            </c:numRef>
          </c:xVal>
          <c:yVal>
            <c:numRef>
              <c:f>Graph!$B$490:$B$735</c:f>
              <c:numCache>
                <c:formatCode>General</c:formatCode>
                <c:ptCount val="246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10-45C7-A8C5-2C738EE27CE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Graph!$A$489:$A$736</c:f>
              <c:numCache>
                <c:formatCode>General</c:formatCode>
                <c:ptCount val="248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</c:numCache>
            </c:numRef>
          </c:xVal>
          <c:yVal>
            <c:numRef>
              <c:f>Graph!$C$490:$C$735</c:f>
              <c:numCache>
                <c:formatCode>General</c:formatCode>
                <c:ptCount val="2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10-45C7-A8C5-2C738EE27CE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Graph!$A$489:$A$736</c:f>
              <c:numCache>
                <c:formatCode>General</c:formatCode>
                <c:ptCount val="248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</c:numCache>
            </c:numRef>
          </c:xVal>
          <c:yVal>
            <c:numRef>
              <c:f>Graph!$E$490:$E$735</c:f>
              <c:numCache>
                <c:formatCode>General</c:formatCode>
                <c:ptCount val="246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10-45C7-A8C5-2C738EE27CE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Graph!$A$489:$A$736</c:f>
              <c:numCache>
                <c:formatCode>General</c:formatCode>
                <c:ptCount val="248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</c:numCache>
            </c:numRef>
          </c:xVal>
          <c:yVal>
            <c:numRef>
              <c:f>Graph!$G$490:$G$735</c:f>
              <c:numCache>
                <c:formatCode>General</c:formatCode>
                <c:ptCount val="2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10-45C7-A8C5-2C738EE27CE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Graph!$A$489:$A$736</c:f>
              <c:numCache>
                <c:formatCode>General</c:formatCode>
                <c:ptCount val="248"/>
                <c:pt idx="0">
                  <c:v>548</c:v>
                </c:pt>
                <c:pt idx="1">
                  <c:v>549</c:v>
                </c:pt>
                <c:pt idx="2">
                  <c:v>550</c:v>
                </c:pt>
                <c:pt idx="3">
                  <c:v>551</c:v>
                </c:pt>
                <c:pt idx="4">
                  <c:v>552</c:v>
                </c:pt>
                <c:pt idx="5">
                  <c:v>553</c:v>
                </c:pt>
                <c:pt idx="6">
                  <c:v>554</c:v>
                </c:pt>
                <c:pt idx="7">
                  <c:v>555</c:v>
                </c:pt>
                <c:pt idx="8">
                  <c:v>556</c:v>
                </c:pt>
                <c:pt idx="9">
                  <c:v>557</c:v>
                </c:pt>
                <c:pt idx="10">
                  <c:v>558</c:v>
                </c:pt>
                <c:pt idx="11">
                  <c:v>559</c:v>
                </c:pt>
                <c:pt idx="12">
                  <c:v>560</c:v>
                </c:pt>
                <c:pt idx="13">
                  <c:v>561</c:v>
                </c:pt>
                <c:pt idx="14">
                  <c:v>562</c:v>
                </c:pt>
                <c:pt idx="15">
                  <c:v>563</c:v>
                </c:pt>
                <c:pt idx="16">
                  <c:v>564</c:v>
                </c:pt>
                <c:pt idx="17">
                  <c:v>565</c:v>
                </c:pt>
                <c:pt idx="18">
                  <c:v>566</c:v>
                </c:pt>
                <c:pt idx="19">
                  <c:v>567</c:v>
                </c:pt>
                <c:pt idx="20">
                  <c:v>568</c:v>
                </c:pt>
                <c:pt idx="21">
                  <c:v>569</c:v>
                </c:pt>
                <c:pt idx="22">
                  <c:v>570</c:v>
                </c:pt>
                <c:pt idx="23">
                  <c:v>571</c:v>
                </c:pt>
                <c:pt idx="24">
                  <c:v>572</c:v>
                </c:pt>
                <c:pt idx="25">
                  <c:v>573</c:v>
                </c:pt>
                <c:pt idx="26">
                  <c:v>574</c:v>
                </c:pt>
                <c:pt idx="27">
                  <c:v>575</c:v>
                </c:pt>
                <c:pt idx="28">
                  <c:v>576</c:v>
                </c:pt>
                <c:pt idx="29">
                  <c:v>577</c:v>
                </c:pt>
                <c:pt idx="30">
                  <c:v>578</c:v>
                </c:pt>
                <c:pt idx="31">
                  <c:v>579</c:v>
                </c:pt>
                <c:pt idx="32">
                  <c:v>580</c:v>
                </c:pt>
                <c:pt idx="33">
                  <c:v>581</c:v>
                </c:pt>
                <c:pt idx="34">
                  <c:v>582</c:v>
                </c:pt>
                <c:pt idx="35">
                  <c:v>583</c:v>
                </c:pt>
                <c:pt idx="36">
                  <c:v>584</c:v>
                </c:pt>
                <c:pt idx="37">
                  <c:v>585</c:v>
                </c:pt>
                <c:pt idx="38">
                  <c:v>586</c:v>
                </c:pt>
                <c:pt idx="39">
                  <c:v>587</c:v>
                </c:pt>
                <c:pt idx="40">
                  <c:v>588</c:v>
                </c:pt>
                <c:pt idx="41">
                  <c:v>589</c:v>
                </c:pt>
                <c:pt idx="42">
                  <c:v>590</c:v>
                </c:pt>
                <c:pt idx="43">
                  <c:v>591</c:v>
                </c:pt>
                <c:pt idx="44">
                  <c:v>592</c:v>
                </c:pt>
                <c:pt idx="45">
                  <c:v>593</c:v>
                </c:pt>
                <c:pt idx="46">
                  <c:v>594</c:v>
                </c:pt>
                <c:pt idx="47">
                  <c:v>595</c:v>
                </c:pt>
                <c:pt idx="48">
                  <c:v>596</c:v>
                </c:pt>
                <c:pt idx="49">
                  <c:v>597</c:v>
                </c:pt>
                <c:pt idx="50">
                  <c:v>598</c:v>
                </c:pt>
                <c:pt idx="51">
                  <c:v>599</c:v>
                </c:pt>
                <c:pt idx="52">
                  <c:v>600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621</c:v>
                </c:pt>
                <c:pt idx="74">
                  <c:v>622</c:v>
                </c:pt>
                <c:pt idx="75">
                  <c:v>623</c:v>
                </c:pt>
                <c:pt idx="76">
                  <c:v>624</c:v>
                </c:pt>
                <c:pt idx="77">
                  <c:v>625</c:v>
                </c:pt>
                <c:pt idx="78">
                  <c:v>626</c:v>
                </c:pt>
                <c:pt idx="79">
                  <c:v>627</c:v>
                </c:pt>
                <c:pt idx="80">
                  <c:v>628</c:v>
                </c:pt>
                <c:pt idx="81">
                  <c:v>629</c:v>
                </c:pt>
                <c:pt idx="82">
                  <c:v>630</c:v>
                </c:pt>
                <c:pt idx="83">
                  <c:v>631</c:v>
                </c:pt>
                <c:pt idx="84">
                  <c:v>632</c:v>
                </c:pt>
                <c:pt idx="85">
                  <c:v>633</c:v>
                </c:pt>
                <c:pt idx="86">
                  <c:v>634</c:v>
                </c:pt>
                <c:pt idx="87">
                  <c:v>635</c:v>
                </c:pt>
                <c:pt idx="88">
                  <c:v>636</c:v>
                </c:pt>
                <c:pt idx="89">
                  <c:v>637</c:v>
                </c:pt>
                <c:pt idx="90">
                  <c:v>638</c:v>
                </c:pt>
                <c:pt idx="91">
                  <c:v>639</c:v>
                </c:pt>
                <c:pt idx="92">
                  <c:v>640</c:v>
                </c:pt>
                <c:pt idx="93">
                  <c:v>641</c:v>
                </c:pt>
                <c:pt idx="94">
                  <c:v>642</c:v>
                </c:pt>
                <c:pt idx="95">
                  <c:v>643</c:v>
                </c:pt>
                <c:pt idx="96">
                  <c:v>644</c:v>
                </c:pt>
                <c:pt idx="97">
                  <c:v>645</c:v>
                </c:pt>
                <c:pt idx="98">
                  <c:v>646</c:v>
                </c:pt>
                <c:pt idx="99">
                  <c:v>647</c:v>
                </c:pt>
                <c:pt idx="100">
                  <c:v>648</c:v>
                </c:pt>
                <c:pt idx="101">
                  <c:v>649</c:v>
                </c:pt>
                <c:pt idx="102">
                  <c:v>650</c:v>
                </c:pt>
                <c:pt idx="103">
                  <c:v>651</c:v>
                </c:pt>
                <c:pt idx="104">
                  <c:v>652</c:v>
                </c:pt>
                <c:pt idx="105">
                  <c:v>653</c:v>
                </c:pt>
                <c:pt idx="106">
                  <c:v>654</c:v>
                </c:pt>
                <c:pt idx="107">
                  <c:v>655</c:v>
                </c:pt>
                <c:pt idx="108">
                  <c:v>656</c:v>
                </c:pt>
                <c:pt idx="109">
                  <c:v>657</c:v>
                </c:pt>
                <c:pt idx="110">
                  <c:v>658</c:v>
                </c:pt>
                <c:pt idx="111">
                  <c:v>659</c:v>
                </c:pt>
                <c:pt idx="112">
                  <c:v>660</c:v>
                </c:pt>
                <c:pt idx="113">
                  <c:v>661</c:v>
                </c:pt>
                <c:pt idx="114">
                  <c:v>662</c:v>
                </c:pt>
                <c:pt idx="115">
                  <c:v>663</c:v>
                </c:pt>
                <c:pt idx="116">
                  <c:v>664</c:v>
                </c:pt>
                <c:pt idx="117">
                  <c:v>665</c:v>
                </c:pt>
                <c:pt idx="118">
                  <c:v>666</c:v>
                </c:pt>
                <c:pt idx="119">
                  <c:v>667</c:v>
                </c:pt>
                <c:pt idx="120">
                  <c:v>668</c:v>
                </c:pt>
                <c:pt idx="121">
                  <c:v>669</c:v>
                </c:pt>
                <c:pt idx="122">
                  <c:v>670</c:v>
                </c:pt>
                <c:pt idx="123">
                  <c:v>671</c:v>
                </c:pt>
                <c:pt idx="124">
                  <c:v>672</c:v>
                </c:pt>
                <c:pt idx="125">
                  <c:v>673</c:v>
                </c:pt>
                <c:pt idx="126">
                  <c:v>674</c:v>
                </c:pt>
                <c:pt idx="127">
                  <c:v>675</c:v>
                </c:pt>
                <c:pt idx="128">
                  <c:v>676</c:v>
                </c:pt>
                <c:pt idx="129">
                  <c:v>677</c:v>
                </c:pt>
                <c:pt idx="130">
                  <c:v>678</c:v>
                </c:pt>
                <c:pt idx="131">
                  <c:v>679</c:v>
                </c:pt>
                <c:pt idx="132">
                  <c:v>680</c:v>
                </c:pt>
                <c:pt idx="133">
                  <c:v>681</c:v>
                </c:pt>
                <c:pt idx="134">
                  <c:v>682</c:v>
                </c:pt>
                <c:pt idx="135">
                  <c:v>683</c:v>
                </c:pt>
                <c:pt idx="136">
                  <c:v>684</c:v>
                </c:pt>
                <c:pt idx="137">
                  <c:v>685</c:v>
                </c:pt>
                <c:pt idx="138">
                  <c:v>686</c:v>
                </c:pt>
                <c:pt idx="139">
                  <c:v>687</c:v>
                </c:pt>
                <c:pt idx="140">
                  <c:v>688</c:v>
                </c:pt>
                <c:pt idx="141">
                  <c:v>689</c:v>
                </c:pt>
                <c:pt idx="142">
                  <c:v>690</c:v>
                </c:pt>
                <c:pt idx="143">
                  <c:v>691</c:v>
                </c:pt>
                <c:pt idx="144">
                  <c:v>692</c:v>
                </c:pt>
                <c:pt idx="145">
                  <c:v>693</c:v>
                </c:pt>
                <c:pt idx="146">
                  <c:v>694</c:v>
                </c:pt>
                <c:pt idx="147">
                  <c:v>695</c:v>
                </c:pt>
                <c:pt idx="148">
                  <c:v>696</c:v>
                </c:pt>
                <c:pt idx="149">
                  <c:v>697</c:v>
                </c:pt>
                <c:pt idx="150">
                  <c:v>698</c:v>
                </c:pt>
                <c:pt idx="151">
                  <c:v>699</c:v>
                </c:pt>
                <c:pt idx="152">
                  <c:v>700</c:v>
                </c:pt>
                <c:pt idx="153">
                  <c:v>701</c:v>
                </c:pt>
                <c:pt idx="154">
                  <c:v>702</c:v>
                </c:pt>
                <c:pt idx="155">
                  <c:v>703</c:v>
                </c:pt>
                <c:pt idx="156">
                  <c:v>704</c:v>
                </c:pt>
                <c:pt idx="157">
                  <c:v>705</c:v>
                </c:pt>
                <c:pt idx="158">
                  <c:v>706</c:v>
                </c:pt>
                <c:pt idx="159">
                  <c:v>707</c:v>
                </c:pt>
                <c:pt idx="160">
                  <c:v>708</c:v>
                </c:pt>
                <c:pt idx="161">
                  <c:v>709</c:v>
                </c:pt>
                <c:pt idx="162">
                  <c:v>710</c:v>
                </c:pt>
                <c:pt idx="163">
                  <c:v>711</c:v>
                </c:pt>
                <c:pt idx="164">
                  <c:v>712</c:v>
                </c:pt>
                <c:pt idx="165">
                  <c:v>713</c:v>
                </c:pt>
                <c:pt idx="166">
                  <c:v>714</c:v>
                </c:pt>
                <c:pt idx="167">
                  <c:v>715</c:v>
                </c:pt>
                <c:pt idx="168">
                  <c:v>716</c:v>
                </c:pt>
                <c:pt idx="169">
                  <c:v>717</c:v>
                </c:pt>
                <c:pt idx="170">
                  <c:v>718</c:v>
                </c:pt>
                <c:pt idx="171">
                  <c:v>719</c:v>
                </c:pt>
                <c:pt idx="172">
                  <c:v>720</c:v>
                </c:pt>
                <c:pt idx="173">
                  <c:v>721</c:v>
                </c:pt>
                <c:pt idx="174">
                  <c:v>722</c:v>
                </c:pt>
                <c:pt idx="175">
                  <c:v>723</c:v>
                </c:pt>
                <c:pt idx="176">
                  <c:v>724</c:v>
                </c:pt>
                <c:pt idx="177">
                  <c:v>725</c:v>
                </c:pt>
                <c:pt idx="178">
                  <c:v>726</c:v>
                </c:pt>
                <c:pt idx="179">
                  <c:v>727</c:v>
                </c:pt>
                <c:pt idx="180">
                  <c:v>728</c:v>
                </c:pt>
                <c:pt idx="181">
                  <c:v>729</c:v>
                </c:pt>
                <c:pt idx="182">
                  <c:v>730</c:v>
                </c:pt>
                <c:pt idx="183">
                  <c:v>731</c:v>
                </c:pt>
                <c:pt idx="184">
                  <c:v>732</c:v>
                </c:pt>
                <c:pt idx="185">
                  <c:v>733</c:v>
                </c:pt>
                <c:pt idx="186">
                  <c:v>734</c:v>
                </c:pt>
                <c:pt idx="187">
                  <c:v>735</c:v>
                </c:pt>
                <c:pt idx="188">
                  <c:v>736</c:v>
                </c:pt>
                <c:pt idx="189">
                  <c:v>737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741</c:v>
                </c:pt>
                <c:pt idx="194">
                  <c:v>742</c:v>
                </c:pt>
                <c:pt idx="195">
                  <c:v>743</c:v>
                </c:pt>
                <c:pt idx="196">
                  <c:v>744</c:v>
                </c:pt>
                <c:pt idx="197">
                  <c:v>745</c:v>
                </c:pt>
                <c:pt idx="198">
                  <c:v>746</c:v>
                </c:pt>
                <c:pt idx="199">
                  <c:v>747</c:v>
                </c:pt>
                <c:pt idx="200">
                  <c:v>748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752</c:v>
                </c:pt>
                <c:pt idx="205">
                  <c:v>753</c:v>
                </c:pt>
                <c:pt idx="206">
                  <c:v>754</c:v>
                </c:pt>
                <c:pt idx="207">
                  <c:v>755</c:v>
                </c:pt>
                <c:pt idx="208">
                  <c:v>756</c:v>
                </c:pt>
                <c:pt idx="209">
                  <c:v>757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761</c:v>
                </c:pt>
                <c:pt idx="214">
                  <c:v>762</c:v>
                </c:pt>
                <c:pt idx="215">
                  <c:v>763</c:v>
                </c:pt>
                <c:pt idx="216">
                  <c:v>764</c:v>
                </c:pt>
                <c:pt idx="217">
                  <c:v>765</c:v>
                </c:pt>
                <c:pt idx="218">
                  <c:v>766</c:v>
                </c:pt>
                <c:pt idx="219">
                  <c:v>767</c:v>
                </c:pt>
                <c:pt idx="220">
                  <c:v>768</c:v>
                </c:pt>
                <c:pt idx="221">
                  <c:v>769</c:v>
                </c:pt>
                <c:pt idx="222">
                  <c:v>770</c:v>
                </c:pt>
                <c:pt idx="223">
                  <c:v>771</c:v>
                </c:pt>
                <c:pt idx="224">
                  <c:v>772</c:v>
                </c:pt>
                <c:pt idx="225">
                  <c:v>773</c:v>
                </c:pt>
                <c:pt idx="226">
                  <c:v>774</c:v>
                </c:pt>
                <c:pt idx="227">
                  <c:v>775</c:v>
                </c:pt>
                <c:pt idx="228">
                  <c:v>776</c:v>
                </c:pt>
                <c:pt idx="229">
                  <c:v>777</c:v>
                </c:pt>
                <c:pt idx="230">
                  <c:v>778</c:v>
                </c:pt>
                <c:pt idx="231">
                  <c:v>779</c:v>
                </c:pt>
                <c:pt idx="232">
                  <c:v>780</c:v>
                </c:pt>
                <c:pt idx="233">
                  <c:v>781</c:v>
                </c:pt>
                <c:pt idx="234">
                  <c:v>782</c:v>
                </c:pt>
                <c:pt idx="235">
                  <c:v>783</c:v>
                </c:pt>
                <c:pt idx="236">
                  <c:v>784</c:v>
                </c:pt>
                <c:pt idx="237">
                  <c:v>785</c:v>
                </c:pt>
                <c:pt idx="238">
                  <c:v>786</c:v>
                </c:pt>
                <c:pt idx="239">
                  <c:v>787</c:v>
                </c:pt>
                <c:pt idx="240">
                  <c:v>788</c:v>
                </c:pt>
                <c:pt idx="241">
                  <c:v>789</c:v>
                </c:pt>
                <c:pt idx="242">
                  <c:v>790</c:v>
                </c:pt>
                <c:pt idx="243">
                  <c:v>791</c:v>
                </c:pt>
                <c:pt idx="244">
                  <c:v>792</c:v>
                </c:pt>
                <c:pt idx="245">
                  <c:v>793</c:v>
                </c:pt>
                <c:pt idx="246">
                  <c:v>794</c:v>
                </c:pt>
                <c:pt idx="247">
                  <c:v>795</c:v>
                </c:pt>
              </c:numCache>
            </c:numRef>
          </c:xVal>
          <c:yVal>
            <c:numRef>
              <c:f>Graph!$H$490:$H$735</c:f>
              <c:numCache>
                <c:formatCode>General</c:formatCode>
                <c:ptCount val="2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10-45C7-A8C5-2C738EE2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02847"/>
        <c:axId val="151901407"/>
      </c:scatterChart>
      <c:valAx>
        <c:axId val="151902847"/>
        <c:scaling>
          <c:orientation val="minMax"/>
          <c:max val="795"/>
          <c:min val="548"/>
        </c:scaling>
        <c:delete val="0"/>
        <c:axPos val="b"/>
        <c:numFmt formatCode="General" sourceLinked="1"/>
        <c:majorTickMark val="out"/>
        <c:minorTickMark val="none"/>
        <c:tickLblPos val="nextTo"/>
        <c:crossAx val="151901407"/>
        <c:crosses val="autoZero"/>
        <c:crossBetween val="midCat"/>
      </c:valAx>
      <c:valAx>
        <c:axId val="151901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902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Graph!$A$739:$A$950</c:f>
              <c:numCache>
                <c:formatCode>General</c:formatCode>
                <c:ptCount val="212"/>
                <c:pt idx="0">
                  <c:v>828</c:v>
                </c:pt>
                <c:pt idx="1">
                  <c:v>829</c:v>
                </c:pt>
                <c:pt idx="2">
                  <c:v>830</c:v>
                </c:pt>
                <c:pt idx="3">
                  <c:v>831</c:v>
                </c:pt>
                <c:pt idx="4">
                  <c:v>832</c:v>
                </c:pt>
                <c:pt idx="5">
                  <c:v>833</c:v>
                </c:pt>
                <c:pt idx="6">
                  <c:v>834</c:v>
                </c:pt>
                <c:pt idx="7">
                  <c:v>835</c:v>
                </c:pt>
                <c:pt idx="8">
                  <c:v>836</c:v>
                </c:pt>
                <c:pt idx="9">
                  <c:v>837</c:v>
                </c:pt>
                <c:pt idx="10">
                  <c:v>838</c:v>
                </c:pt>
                <c:pt idx="11">
                  <c:v>839</c:v>
                </c:pt>
                <c:pt idx="12">
                  <c:v>840</c:v>
                </c:pt>
                <c:pt idx="13">
                  <c:v>841</c:v>
                </c:pt>
                <c:pt idx="14">
                  <c:v>842</c:v>
                </c:pt>
                <c:pt idx="15">
                  <c:v>843</c:v>
                </c:pt>
                <c:pt idx="16">
                  <c:v>844</c:v>
                </c:pt>
                <c:pt idx="17">
                  <c:v>845</c:v>
                </c:pt>
                <c:pt idx="18">
                  <c:v>846</c:v>
                </c:pt>
                <c:pt idx="19">
                  <c:v>847</c:v>
                </c:pt>
                <c:pt idx="20">
                  <c:v>848</c:v>
                </c:pt>
                <c:pt idx="21">
                  <c:v>849</c:v>
                </c:pt>
                <c:pt idx="22">
                  <c:v>850</c:v>
                </c:pt>
                <c:pt idx="23">
                  <c:v>851</c:v>
                </c:pt>
                <c:pt idx="24">
                  <c:v>852</c:v>
                </c:pt>
                <c:pt idx="25">
                  <c:v>853</c:v>
                </c:pt>
                <c:pt idx="26">
                  <c:v>854</c:v>
                </c:pt>
                <c:pt idx="27">
                  <c:v>855</c:v>
                </c:pt>
                <c:pt idx="28">
                  <c:v>856</c:v>
                </c:pt>
                <c:pt idx="29">
                  <c:v>857</c:v>
                </c:pt>
                <c:pt idx="30">
                  <c:v>858</c:v>
                </c:pt>
                <c:pt idx="31">
                  <c:v>859</c:v>
                </c:pt>
                <c:pt idx="32">
                  <c:v>860</c:v>
                </c:pt>
                <c:pt idx="33">
                  <c:v>861</c:v>
                </c:pt>
                <c:pt idx="34">
                  <c:v>862</c:v>
                </c:pt>
                <c:pt idx="35">
                  <c:v>863</c:v>
                </c:pt>
                <c:pt idx="36">
                  <c:v>864</c:v>
                </c:pt>
                <c:pt idx="37">
                  <c:v>865</c:v>
                </c:pt>
                <c:pt idx="38">
                  <c:v>866</c:v>
                </c:pt>
                <c:pt idx="39">
                  <c:v>867</c:v>
                </c:pt>
                <c:pt idx="40">
                  <c:v>868</c:v>
                </c:pt>
                <c:pt idx="41">
                  <c:v>869</c:v>
                </c:pt>
                <c:pt idx="42">
                  <c:v>870</c:v>
                </c:pt>
                <c:pt idx="43">
                  <c:v>871</c:v>
                </c:pt>
                <c:pt idx="44">
                  <c:v>872</c:v>
                </c:pt>
                <c:pt idx="45">
                  <c:v>873</c:v>
                </c:pt>
                <c:pt idx="46">
                  <c:v>874</c:v>
                </c:pt>
                <c:pt idx="47">
                  <c:v>875</c:v>
                </c:pt>
                <c:pt idx="48">
                  <c:v>876</c:v>
                </c:pt>
                <c:pt idx="49">
                  <c:v>877</c:v>
                </c:pt>
                <c:pt idx="50">
                  <c:v>878</c:v>
                </c:pt>
                <c:pt idx="51">
                  <c:v>879</c:v>
                </c:pt>
                <c:pt idx="52">
                  <c:v>880</c:v>
                </c:pt>
                <c:pt idx="53">
                  <c:v>881</c:v>
                </c:pt>
                <c:pt idx="54">
                  <c:v>882</c:v>
                </c:pt>
                <c:pt idx="55">
                  <c:v>883</c:v>
                </c:pt>
                <c:pt idx="56">
                  <c:v>884</c:v>
                </c:pt>
                <c:pt idx="57">
                  <c:v>885</c:v>
                </c:pt>
                <c:pt idx="58">
                  <c:v>886</c:v>
                </c:pt>
                <c:pt idx="59">
                  <c:v>887</c:v>
                </c:pt>
                <c:pt idx="60">
                  <c:v>888</c:v>
                </c:pt>
                <c:pt idx="61">
                  <c:v>889</c:v>
                </c:pt>
                <c:pt idx="62">
                  <c:v>890</c:v>
                </c:pt>
                <c:pt idx="63">
                  <c:v>891</c:v>
                </c:pt>
                <c:pt idx="64">
                  <c:v>892</c:v>
                </c:pt>
                <c:pt idx="65">
                  <c:v>893</c:v>
                </c:pt>
                <c:pt idx="66">
                  <c:v>894</c:v>
                </c:pt>
                <c:pt idx="67">
                  <c:v>895</c:v>
                </c:pt>
                <c:pt idx="68">
                  <c:v>896</c:v>
                </c:pt>
                <c:pt idx="69">
                  <c:v>897</c:v>
                </c:pt>
                <c:pt idx="70">
                  <c:v>898</c:v>
                </c:pt>
                <c:pt idx="71">
                  <c:v>899</c:v>
                </c:pt>
                <c:pt idx="72">
                  <c:v>900</c:v>
                </c:pt>
                <c:pt idx="73">
                  <c:v>901</c:v>
                </c:pt>
                <c:pt idx="74">
                  <c:v>902</c:v>
                </c:pt>
                <c:pt idx="75">
                  <c:v>903</c:v>
                </c:pt>
                <c:pt idx="76">
                  <c:v>904</c:v>
                </c:pt>
                <c:pt idx="77">
                  <c:v>905</c:v>
                </c:pt>
                <c:pt idx="78">
                  <c:v>906</c:v>
                </c:pt>
                <c:pt idx="79">
                  <c:v>907</c:v>
                </c:pt>
                <c:pt idx="80">
                  <c:v>908</c:v>
                </c:pt>
                <c:pt idx="81">
                  <c:v>909</c:v>
                </c:pt>
                <c:pt idx="82">
                  <c:v>910</c:v>
                </c:pt>
                <c:pt idx="83">
                  <c:v>911</c:v>
                </c:pt>
                <c:pt idx="84">
                  <c:v>912</c:v>
                </c:pt>
                <c:pt idx="85">
                  <c:v>913</c:v>
                </c:pt>
                <c:pt idx="86">
                  <c:v>914</c:v>
                </c:pt>
                <c:pt idx="87">
                  <c:v>915</c:v>
                </c:pt>
                <c:pt idx="88">
                  <c:v>916</c:v>
                </c:pt>
                <c:pt idx="89">
                  <c:v>917</c:v>
                </c:pt>
                <c:pt idx="90">
                  <c:v>918</c:v>
                </c:pt>
                <c:pt idx="91">
                  <c:v>919</c:v>
                </c:pt>
                <c:pt idx="92">
                  <c:v>920</c:v>
                </c:pt>
                <c:pt idx="93">
                  <c:v>921</c:v>
                </c:pt>
                <c:pt idx="94">
                  <c:v>922</c:v>
                </c:pt>
                <c:pt idx="95">
                  <c:v>923</c:v>
                </c:pt>
                <c:pt idx="96">
                  <c:v>924</c:v>
                </c:pt>
                <c:pt idx="97">
                  <c:v>925</c:v>
                </c:pt>
                <c:pt idx="98">
                  <c:v>926</c:v>
                </c:pt>
                <c:pt idx="99">
                  <c:v>927</c:v>
                </c:pt>
                <c:pt idx="100">
                  <c:v>928</c:v>
                </c:pt>
                <c:pt idx="101">
                  <c:v>929</c:v>
                </c:pt>
                <c:pt idx="102">
                  <c:v>930</c:v>
                </c:pt>
                <c:pt idx="103">
                  <c:v>931</c:v>
                </c:pt>
                <c:pt idx="104">
                  <c:v>932</c:v>
                </c:pt>
                <c:pt idx="105">
                  <c:v>933</c:v>
                </c:pt>
                <c:pt idx="106">
                  <c:v>934</c:v>
                </c:pt>
                <c:pt idx="107">
                  <c:v>935</c:v>
                </c:pt>
                <c:pt idx="108">
                  <c:v>936</c:v>
                </c:pt>
                <c:pt idx="109">
                  <c:v>937</c:v>
                </c:pt>
                <c:pt idx="110">
                  <c:v>938</c:v>
                </c:pt>
                <c:pt idx="111">
                  <c:v>939</c:v>
                </c:pt>
                <c:pt idx="112">
                  <c:v>940</c:v>
                </c:pt>
                <c:pt idx="113">
                  <c:v>941</c:v>
                </c:pt>
                <c:pt idx="114">
                  <c:v>942</c:v>
                </c:pt>
                <c:pt idx="115">
                  <c:v>943</c:v>
                </c:pt>
                <c:pt idx="116">
                  <c:v>944</c:v>
                </c:pt>
                <c:pt idx="117">
                  <c:v>945</c:v>
                </c:pt>
                <c:pt idx="118">
                  <c:v>946</c:v>
                </c:pt>
                <c:pt idx="119">
                  <c:v>947</c:v>
                </c:pt>
                <c:pt idx="120">
                  <c:v>948</c:v>
                </c:pt>
                <c:pt idx="121">
                  <c:v>949</c:v>
                </c:pt>
                <c:pt idx="122">
                  <c:v>950</c:v>
                </c:pt>
                <c:pt idx="123">
                  <c:v>951</c:v>
                </c:pt>
                <c:pt idx="124">
                  <c:v>952</c:v>
                </c:pt>
                <c:pt idx="125">
                  <c:v>953</c:v>
                </c:pt>
                <c:pt idx="126">
                  <c:v>954</c:v>
                </c:pt>
                <c:pt idx="127">
                  <c:v>955</c:v>
                </c:pt>
                <c:pt idx="128">
                  <c:v>956</c:v>
                </c:pt>
                <c:pt idx="129">
                  <c:v>957</c:v>
                </c:pt>
                <c:pt idx="130">
                  <c:v>958</c:v>
                </c:pt>
                <c:pt idx="131">
                  <c:v>959</c:v>
                </c:pt>
                <c:pt idx="132">
                  <c:v>960</c:v>
                </c:pt>
                <c:pt idx="133">
                  <c:v>961</c:v>
                </c:pt>
                <c:pt idx="134">
                  <c:v>962</c:v>
                </c:pt>
                <c:pt idx="135">
                  <c:v>963</c:v>
                </c:pt>
                <c:pt idx="136">
                  <c:v>964</c:v>
                </c:pt>
                <c:pt idx="137">
                  <c:v>965</c:v>
                </c:pt>
                <c:pt idx="138">
                  <c:v>966</c:v>
                </c:pt>
                <c:pt idx="139">
                  <c:v>967</c:v>
                </c:pt>
                <c:pt idx="140">
                  <c:v>968</c:v>
                </c:pt>
                <c:pt idx="141">
                  <c:v>969</c:v>
                </c:pt>
                <c:pt idx="142">
                  <c:v>970</c:v>
                </c:pt>
                <c:pt idx="143">
                  <c:v>971</c:v>
                </c:pt>
                <c:pt idx="144">
                  <c:v>972</c:v>
                </c:pt>
                <c:pt idx="145">
                  <c:v>973</c:v>
                </c:pt>
                <c:pt idx="146">
                  <c:v>974</c:v>
                </c:pt>
                <c:pt idx="147">
                  <c:v>975</c:v>
                </c:pt>
                <c:pt idx="148">
                  <c:v>976</c:v>
                </c:pt>
                <c:pt idx="149">
                  <c:v>977</c:v>
                </c:pt>
                <c:pt idx="150">
                  <c:v>978</c:v>
                </c:pt>
                <c:pt idx="151">
                  <c:v>979</c:v>
                </c:pt>
                <c:pt idx="152">
                  <c:v>980</c:v>
                </c:pt>
                <c:pt idx="153">
                  <c:v>981</c:v>
                </c:pt>
                <c:pt idx="154">
                  <c:v>982</c:v>
                </c:pt>
                <c:pt idx="155">
                  <c:v>983</c:v>
                </c:pt>
                <c:pt idx="156">
                  <c:v>984</c:v>
                </c:pt>
                <c:pt idx="157">
                  <c:v>985</c:v>
                </c:pt>
                <c:pt idx="158">
                  <c:v>986</c:v>
                </c:pt>
                <c:pt idx="159">
                  <c:v>987</c:v>
                </c:pt>
                <c:pt idx="160">
                  <c:v>988</c:v>
                </c:pt>
                <c:pt idx="161">
                  <c:v>989</c:v>
                </c:pt>
                <c:pt idx="162">
                  <c:v>990</c:v>
                </c:pt>
                <c:pt idx="163">
                  <c:v>991</c:v>
                </c:pt>
                <c:pt idx="164">
                  <c:v>992</c:v>
                </c:pt>
                <c:pt idx="165">
                  <c:v>993</c:v>
                </c:pt>
                <c:pt idx="166">
                  <c:v>994</c:v>
                </c:pt>
                <c:pt idx="167">
                  <c:v>995</c:v>
                </c:pt>
                <c:pt idx="168">
                  <c:v>996</c:v>
                </c:pt>
                <c:pt idx="169">
                  <c:v>997</c:v>
                </c:pt>
                <c:pt idx="170">
                  <c:v>998</c:v>
                </c:pt>
                <c:pt idx="171">
                  <c:v>999</c:v>
                </c:pt>
                <c:pt idx="172">
                  <c:v>1000</c:v>
                </c:pt>
                <c:pt idx="173">
                  <c:v>1001</c:v>
                </c:pt>
                <c:pt idx="174">
                  <c:v>1002</c:v>
                </c:pt>
                <c:pt idx="175">
                  <c:v>1003</c:v>
                </c:pt>
                <c:pt idx="176">
                  <c:v>1004</c:v>
                </c:pt>
                <c:pt idx="177">
                  <c:v>1005</c:v>
                </c:pt>
                <c:pt idx="178">
                  <c:v>1006</c:v>
                </c:pt>
                <c:pt idx="179">
                  <c:v>1007</c:v>
                </c:pt>
                <c:pt idx="180">
                  <c:v>1008</c:v>
                </c:pt>
                <c:pt idx="181">
                  <c:v>1009</c:v>
                </c:pt>
                <c:pt idx="182">
                  <c:v>1010</c:v>
                </c:pt>
                <c:pt idx="183">
                  <c:v>1011</c:v>
                </c:pt>
                <c:pt idx="184">
                  <c:v>1012</c:v>
                </c:pt>
                <c:pt idx="185">
                  <c:v>1013</c:v>
                </c:pt>
                <c:pt idx="186">
                  <c:v>1014</c:v>
                </c:pt>
                <c:pt idx="187">
                  <c:v>1015</c:v>
                </c:pt>
                <c:pt idx="188">
                  <c:v>1016</c:v>
                </c:pt>
                <c:pt idx="189">
                  <c:v>1017</c:v>
                </c:pt>
                <c:pt idx="190">
                  <c:v>1018</c:v>
                </c:pt>
                <c:pt idx="191">
                  <c:v>1019</c:v>
                </c:pt>
                <c:pt idx="192">
                  <c:v>1020</c:v>
                </c:pt>
                <c:pt idx="193">
                  <c:v>1021</c:v>
                </c:pt>
                <c:pt idx="194">
                  <c:v>1022</c:v>
                </c:pt>
                <c:pt idx="195">
                  <c:v>1023</c:v>
                </c:pt>
                <c:pt idx="196">
                  <c:v>1024</c:v>
                </c:pt>
                <c:pt idx="197">
                  <c:v>1025</c:v>
                </c:pt>
                <c:pt idx="198">
                  <c:v>1026</c:v>
                </c:pt>
                <c:pt idx="199">
                  <c:v>1027</c:v>
                </c:pt>
                <c:pt idx="200">
                  <c:v>1028</c:v>
                </c:pt>
                <c:pt idx="201">
                  <c:v>1029</c:v>
                </c:pt>
                <c:pt idx="202">
                  <c:v>1030</c:v>
                </c:pt>
                <c:pt idx="203">
                  <c:v>1031</c:v>
                </c:pt>
                <c:pt idx="204">
                  <c:v>1032</c:v>
                </c:pt>
                <c:pt idx="205">
                  <c:v>1033</c:v>
                </c:pt>
                <c:pt idx="206">
                  <c:v>1034</c:v>
                </c:pt>
                <c:pt idx="207">
                  <c:v>1035</c:v>
                </c:pt>
                <c:pt idx="208">
                  <c:v>1036</c:v>
                </c:pt>
                <c:pt idx="209">
                  <c:v>1037</c:v>
                </c:pt>
                <c:pt idx="210">
                  <c:v>1038</c:v>
                </c:pt>
                <c:pt idx="211">
                  <c:v>1039</c:v>
                </c:pt>
              </c:numCache>
            </c:numRef>
          </c:xVal>
          <c:yVal>
            <c:numRef>
              <c:f>Graph!$D$740:$D$949</c:f>
              <c:numCache>
                <c:formatCode>General</c:formatCode>
                <c:ptCount val="210"/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7-4703-838E-1FB3F2608CC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Graph!$A$739:$A$950</c:f>
              <c:numCache>
                <c:formatCode>General</c:formatCode>
                <c:ptCount val="212"/>
                <c:pt idx="0">
                  <c:v>828</c:v>
                </c:pt>
                <c:pt idx="1">
                  <c:v>829</c:v>
                </c:pt>
                <c:pt idx="2">
                  <c:v>830</c:v>
                </c:pt>
                <c:pt idx="3">
                  <c:v>831</c:v>
                </c:pt>
                <c:pt idx="4">
                  <c:v>832</c:v>
                </c:pt>
                <c:pt idx="5">
                  <c:v>833</c:v>
                </c:pt>
                <c:pt idx="6">
                  <c:v>834</c:v>
                </c:pt>
                <c:pt idx="7">
                  <c:v>835</c:v>
                </c:pt>
                <c:pt idx="8">
                  <c:v>836</c:v>
                </c:pt>
                <c:pt idx="9">
                  <c:v>837</c:v>
                </c:pt>
                <c:pt idx="10">
                  <c:v>838</c:v>
                </c:pt>
                <c:pt idx="11">
                  <c:v>839</c:v>
                </c:pt>
                <c:pt idx="12">
                  <c:v>840</c:v>
                </c:pt>
                <c:pt idx="13">
                  <c:v>841</c:v>
                </c:pt>
                <c:pt idx="14">
                  <c:v>842</c:v>
                </c:pt>
                <c:pt idx="15">
                  <c:v>843</c:v>
                </c:pt>
                <c:pt idx="16">
                  <c:v>844</c:v>
                </c:pt>
                <c:pt idx="17">
                  <c:v>845</c:v>
                </c:pt>
                <c:pt idx="18">
                  <c:v>846</c:v>
                </c:pt>
                <c:pt idx="19">
                  <c:v>847</c:v>
                </c:pt>
                <c:pt idx="20">
                  <c:v>848</c:v>
                </c:pt>
                <c:pt idx="21">
                  <c:v>849</c:v>
                </c:pt>
                <c:pt idx="22">
                  <c:v>850</c:v>
                </c:pt>
                <c:pt idx="23">
                  <c:v>851</c:v>
                </c:pt>
                <c:pt idx="24">
                  <c:v>852</c:v>
                </c:pt>
                <c:pt idx="25">
                  <c:v>853</c:v>
                </c:pt>
                <c:pt idx="26">
                  <c:v>854</c:v>
                </c:pt>
                <c:pt idx="27">
                  <c:v>855</c:v>
                </c:pt>
                <c:pt idx="28">
                  <c:v>856</c:v>
                </c:pt>
                <c:pt idx="29">
                  <c:v>857</c:v>
                </c:pt>
                <c:pt idx="30">
                  <c:v>858</c:v>
                </c:pt>
                <c:pt idx="31">
                  <c:v>859</c:v>
                </c:pt>
                <c:pt idx="32">
                  <c:v>860</c:v>
                </c:pt>
                <c:pt idx="33">
                  <c:v>861</c:v>
                </c:pt>
                <c:pt idx="34">
                  <c:v>862</c:v>
                </c:pt>
                <c:pt idx="35">
                  <c:v>863</c:v>
                </c:pt>
                <c:pt idx="36">
                  <c:v>864</c:v>
                </c:pt>
                <c:pt idx="37">
                  <c:v>865</c:v>
                </c:pt>
                <c:pt idx="38">
                  <c:v>866</c:v>
                </c:pt>
                <c:pt idx="39">
                  <c:v>867</c:v>
                </c:pt>
                <c:pt idx="40">
                  <c:v>868</c:v>
                </c:pt>
                <c:pt idx="41">
                  <c:v>869</c:v>
                </c:pt>
                <c:pt idx="42">
                  <c:v>870</c:v>
                </c:pt>
                <c:pt idx="43">
                  <c:v>871</c:v>
                </c:pt>
                <c:pt idx="44">
                  <c:v>872</c:v>
                </c:pt>
                <c:pt idx="45">
                  <c:v>873</c:v>
                </c:pt>
                <c:pt idx="46">
                  <c:v>874</c:v>
                </c:pt>
                <c:pt idx="47">
                  <c:v>875</c:v>
                </c:pt>
                <c:pt idx="48">
                  <c:v>876</c:v>
                </c:pt>
                <c:pt idx="49">
                  <c:v>877</c:v>
                </c:pt>
                <c:pt idx="50">
                  <c:v>878</c:v>
                </c:pt>
                <c:pt idx="51">
                  <c:v>879</c:v>
                </c:pt>
                <c:pt idx="52">
                  <c:v>880</c:v>
                </c:pt>
                <c:pt idx="53">
                  <c:v>881</c:v>
                </c:pt>
                <c:pt idx="54">
                  <c:v>882</c:v>
                </c:pt>
                <c:pt idx="55">
                  <c:v>883</c:v>
                </c:pt>
                <c:pt idx="56">
                  <c:v>884</c:v>
                </c:pt>
                <c:pt idx="57">
                  <c:v>885</c:v>
                </c:pt>
                <c:pt idx="58">
                  <c:v>886</c:v>
                </c:pt>
                <c:pt idx="59">
                  <c:v>887</c:v>
                </c:pt>
                <c:pt idx="60">
                  <c:v>888</c:v>
                </c:pt>
                <c:pt idx="61">
                  <c:v>889</c:v>
                </c:pt>
                <c:pt idx="62">
                  <c:v>890</c:v>
                </c:pt>
                <c:pt idx="63">
                  <c:v>891</c:v>
                </c:pt>
                <c:pt idx="64">
                  <c:v>892</c:v>
                </c:pt>
                <c:pt idx="65">
                  <c:v>893</c:v>
                </c:pt>
                <c:pt idx="66">
                  <c:v>894</c:v>
                </c:pt>
                <c:pt idx="67">
                  <c:v>895</c:v>
                </c:pt>
                <c:pt idx="68">
                  <c:v>896</c:v>
                </c:pt>
                <c:pt idx="69">
                  <c:v>897</c:v>
                </c:pt>
                <c:pt idx="70">
                  <c:v>898</c:v>
                </c:pt>
                <c:pt idx="71">
                  <c:v>899</c:v>
                </c:pt>
                <c:pt idx="72">
                  <c:v>900</c:v>
                </c:pt>
                <c:pt idx="73">
                  <c:v>901</c:v>
                </c:pt>
                <c:pt idx="74">
                  <c:v>902</c:v>
                </c:pt>
                <c:pt idx="75">
                  <c:v>903</c:v>
                </c:pt>
                <c:pt idx="76">
                  <c:v>904</c:v>
                </c:pt>
                <c:pt idx="77">
                  <c:v>905</c:v>
                </c:pt>
                <c:pt idx="78">
                  <c:v>906</c:v>
                </c:pt>
                <c:pt idx="79">
                  <c:v>907</c:v>
                </c:pt>
                <c:pt idx="80">
                  <c:v>908</c:v>
                </c:pt>
                <c:pt idx="81">
                  <c:v>909</c:v>
                </c:pt>
                <c:pt idx="82">
                  <c:v>910</c:v>
                </c:pt>
                <c:pt idx="83">
                  <c:v>911</c:v>
                </c:pt>
                <c:pt idx="84">
                  <c:v>912</c:v>
                </c:pt>
                <c:pt idx="85">
                  <c:v>913</c:v>
                </c:pt>
                <c:pt idx="86">
                  <c:v>914</c:v>
                </c:pt>
                <c:pt idx="87">
                  <c:v>915</c:v>
                </c:pt>
                <c:pt idx="88">
                  <c:v>916</c:v>
                </c:pt>
                <c:pt idx="89">
                  <c:v>917</c:v>
                </c:pt>
                <c:pt idx="90">
                  <c:v>918</c:v>
                </c:pt>
                <c:pt idx="91">
                  <c:v>919</c:v>
                </c:pt>
                <c:pt idx="92">
                  <c:v>920</c:v>
                </c:pt>
                <c:pt idx="93">
                  <c:v>921</c:v>
                </c:pt>
                <c:pt idx="94">
                  <c:v>922</c:v>
                </c:pt>
                <c:pt idx="95">
                  <c:v>923</c:v>
                </c:pt>
                <c:pt idx="96">
                  <c:v>924</c:v>
                </c:pt>
                <c:pt idx="97">
                  <c:v>925</c:v>
                </c:pt>
                <c:pt idx="98">
                  <c:v>926</c:v>
                </c:pt>
                <c:pt idx="99">
                  <c:v>927</c:v>
                </c:pt>
                <c:pt idx="100">
                  <c:v>928</c:v>
                </c:pt>
                <c:pt idx="101">
                  <c:v>929</c:v>
                </c:pt>
                <c:pt idx="102">
                  <c:v>930</c:v>
                </c:pt>
                <c:pt idx="103">
                  <c:v>931</c:v>
                </c:pt>
                <c:pt idx="104">
                  <c:v>932</c:v>
                </c:pt>
                <c:pt idx="105">
                  <c:v>933</c:v>
                </c:pt>
                <c:pt idx="106">
                  <c:v>934</c:v>
                </c:pt>
                <c:pt idx="107">
                  <c:v>935</c:v>
                </c:pt>
                <c:pt idx="108">
                  <c:v>936</c:v>
                </c:pt>
                <c:pt idx="109">
                  <c:v>937</c:v>
                </c:pt>
                <c:pt idx="110">
                  <c:v>938</c:v>
                </c:pt>
                <c:pt idx="111">
                  <c:v>939</c:v>
                </c:pt>
                <c:pt idx="112">
                  <c:v>940</c:v>
                </c:pt>
                <c:pt idx="113">
                  <c:v>941</c:v>
                </c:pt>
                <c:pt idx="114">
                  <c:v>942</c:v>
                </c:pt>
                <c:pt idx="115">
                  <c:v>943</c:v>
                </c:pt>
                <c:pt idx="116">
                  <c:v>944</c:v>
                </c:pt>
                <c:pt idx="117">
                  <c:v>945</c:v>
                </c:pt>
                <c:pt idx="118">
                  <c:v>946</c:v>
                </c:pt>
                <c:pt idx="119">
                  <c:v>947</c:v>
                </c:pt>
                <c:pt idx="120">
                  <c:v>948</c:v>
                </c:pt>
                <c:pt idx="121">
                  <c:v>949</c:v>
                </c:pt>
                <c:pt idx="122">
                  <c:v>950</c:v>
                </c:pt>
                <c:pt idx="123">
                  <c:v>951</c:v>
                </c:pt>
                <c:pt idx="124">
                  <c:v>952</c:v>
                </c:pt>
                <c:pt idx="125">
                  <c:v>953</c:v>
                </c:pt>
                <c:pt idx="126">
                  <c:v>954</c:v>
                </c:pt>
                <c:pt idx="127">
                  <c:v>955</c:v>
                </c:pt>
                <c:pt idx="128">
                  <c:v>956</c:v>
                </c:pt>
                <c:pt idx="129">
                  <c:v>957</c:v>
                </c:pt>
                <c:pt idx="130">
                  <c:v>958</c:v>
                </c:pt>
                <c:pt idx="131">
                  <c:v>959</c:v>
                </c:pt>
                <c:pt idx="132">
                  <c:v>960</c:v>
                </c:pt>
                <c:pt idx="133">
                  <c:v>961</c:v>
                </c:pt>
                <c:pt idx="134">
                  <c:v>962</c:v>
                </c:pt>
                <c:pt idx="135">
                  <c:v>963</c:v>
                </c:pt>
                <c:pt idx="136">
                  <c:v>964</c:v>
                </c:pt>
                <c:pt idx="137">
                  <c:v>965</c:v>
                </c:pt>
                <c:pt idx="138">
                  <c:v>966</c:v>
                </c:pt>
                <c:pt idx="139">
                  <c:v>967</c:v>
                </c:pt>
                <c:pt idx="140">
                  <c:v>968</c:v>
                </c:pt>
                <c:pt idx="141">
                  <c:v>969</c:v>
                </c:pt>
                <c:pt idx="142">
                  <c:v>970</c:v>
                </c:pt>
                <c:pt idx="143">
                  <c:v>971</c:v>
                </c:pt>
                <c:pt idx="144">
                  <c:v>972</c:v>
                </c:pt>
                <c:pt idx="145">
                  <c:v>973</c:v>
                </c:pt>
                <c:pt idx="146">
                  <c:v>974</c:v>
                </c:pt>
                <c:pt idx="147">
                  <c:v>975</c:v>
                </c:pt>
                <c:pt idx="148">
                  <c:v>976</c:v>
                </c:pt>
                <c:pt idx="149">
                  <c:v>977</c:v>
                </c:pt>
                <c:pt idx="150">
                  <c:v>978</c:v>
                </c:pt>
                <c:pt idx="151">
                  <c:v>979</c:v>
                </c:pt>
                <c:pt idx="152">
                  <c:v>980</c:v>
                </c:pt>
                <c:pt idx="153">
                  <c:v>981</c:v>
                </c:pt>
                <c:pt idx="154">
                  <c:v>982</c:v>
                </c:pt>
                <c:pt idx="155">
                  <c:v>983</c:v>
                </c:pt>
                <c:pt idx="156">
                  <c:v>984</c:v>
                </c:pt>
                <c:pt idx="157">
                  <c:v>985</c:v>
                </c:pt>
                <c:pt idx="158">
                  <c:v>986</c:v>
                </c:pt>
                <c:pt idx="159">
                  <c:v>987</c:v>
                </c:pt>
                <c:pt idx="160">
                  <c:v>988</c:v>
                </c:pt>
                <c:pt idx="161">
                  <c:v>989</c:v>
                </c:pt>
                <c:pt idx="162">
                  <c:v>990</c:v>
                </c:pt>
                <c:pt idx="163">
                  <c:v>991</c:v>
                </c:pt>
                <c:pt idx="164">
                  <c:v>992</c:v>
                </c:pt>
                <c:pt idx="165">
                  <c:v>993</c:v>
                </c:pt>
                <c:pt idx="166">
                  <c:v>994</c:v>
                </c:pt>
                <c:pt idx="167">
                  <c:v>995</c:v>
                </c:pt>
                <c:pt idx="168">
                  <c:v>996</c:v>
                </c:pt>
                <c:pt idx="169">
                  <c:v>997</c:v>
                </c:pt>
                <c:pt idx="170">
                  <c:v>998</c:v>
                </c:pt>
                <c:pt idx="171">
                  <c:v>999</c:v>
                </c:pt>
                <c:pt idx="172">
                  <c:v>1000</c:v>
                </c:pt>
                <c:pt idx="173">
                  <c:v>1001</c:v>
                </c:pt>
                <c:pt idx="174">
                  <c:v>1002</c:v>
                </c:pt>
                <c:pt idx="175">
                  <c:v>1003</c:v>
                </c:pt>
                <c:pt idx="176">
                  <c:v>1004</c:v>
                </c:pt>
                <c:pt idx="177">
                  <c:v>1005</c:v>
                </c:pt>
                <c:pt idx="178">
                  <c:v>1006</c:v>
                </c:pt>
                <c:pt idx="179">
                  <c:v>1007</c:v>
                </c:pt>
                <c:pt idx="180">
                  <c:v>1008</c:v>
                </c:pt>
                <c:pt idx="181">
                  <c:v>1009</c:v>
                </c:pt>
                <c:pt idx="182">
                  <c:v>1010</c:v>
                </c:pt>
                <c:pt idx="183">
                  <c:v>1011</c:v>
                </c:pt>
                <c:pt idx="184">
                  <c:v>1012</c:v>
                </c:pt>
                <c:pt idx="185">
                  <c:v>1013</c:v>
                </c:pt>
                <c:pt idx="186">
                  <c:v>1014</c:v>
                </c:pt>
                <c:pt idx="187">
                  <c:v>1015</c:v>
                </c:pt>
                <c:pt idx="188">
                  <c:v>1016</c:v>
                </c:pt>
                <c:pt idx="189">
                  <c:v>1017</c:v>
                </c:pt>
                <c:pt idx="190">
                  <c:v>1018</c:v>
                </c:pt>
                <c:pt idx="191">
                  <c:v>1019</c:v>
                </c:pt>
                <c:pt idx="192">
                  <c:v>1020</c:v>
                </c:pt>
                <c:pt idx="193">
                  <c:v>1021</c:v>
                </c:pt>
                <c:pt idx="194">
                  <c:v>1022</c:v>
                </c:pt>
                <c:pt idx="195">
                  <c:v>1023</c:v>
                </c:pt>
                <c:pt idx="196">
                  <c:v>1024</c:v>
                </c:pt>
                <c:pt idx="197">
                  <c:v>1025</c:v>
                </c:pt>
                <c:pt idx="198">
                  <c:v>1026</c:v>
                </c:pt>
                <c:pt idx="199">
                  <c:v>1027</c:v>
                </c:pt>
                <c:pt idx="200">
                  <c:v>1028</c:v>
                </c:pt>
                <c:pt idx="201">
                  <c:v>1029</c:v>
                </c:pt>
                <c:pt idx="202">
                  <c:v>1030</c:v>
                </c:pt>
                <c:pt idx="203">
                  <c:v>1031</c:v>
                </c:pt>
                <c:pt idx="204">
                  <c:v>1032</c:v>
                </c:pt>
                <c:pt idx="205">
                  <c:v>1033</c:v>
                </c:pt>
                <c:pt idx="206">
                  <c:v>1034</c:v>
                </c:pt>
                <c:pt idx="207">
                  <c:v>1035</c:v>
                </c:pt>
                <c:pt idx="208">
                  <c:v>1036</c:v>
                </c:pt>
                <c:pt idx="209">
                  <c:v>1037</c:v>
                </c:pt>
                <c:pt idx="210">
                  <c:v>1038</c:v>
                </c:pt>
                <c:pt idx="211">
                  <c:v>1039</c:v>
                </c:pt>
              </c:numCache>
            </c:numRef>
          </c:xVal>
          <c:yVal>
            <c:numRef>
              <c:f>Graph!$B$740:$B$949</c:f>
              <c:numCache>
                <c:formatCode>General</c:formatCode>
                <c:ptCount val="210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7-4703-838E-1FB3F2608CC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Graph!$A$739:$A$950</c:f>
              <c:numCache>
                <c:formatCode>General</c:formatCode>
                <c:ptCount val="212"/>
                <c:pt idx="0">
                  <c:v>828</c:v>
                </c:pt>
                <c:pt idx="1">
                  <c:v>829</c:v>
                </c:pt>
                <c:pt idx="2">
                  <c:v>830</c:v>
                </c:pt>
                <c:pt idx="3">
                  <c:v>831</c:v>
                </c:pt>
                <c:pt idx="4">
                  <c:v>832</c:v>
                </c:pt>
                <c:pt idx="5">
                  <c:v>833</c:v>
                </c:pt>
                <c:pt idx="6">
                  <c:v>834</c:v>
                </c:pt>
                <c:pt idx="7">
                  <c:v>835</c:v>
                </c:pt>
                <c:pt idx="8">
                  <c:v>836</c:v>
                </c:pt>
                <c:pt idx="9">
                  <c:v>837</c:v>
                </c:pt>
                <c:pt idx="10">
                  <c:v>838</c:v>
                </c:pt>
                <c:pt idx="11">
                  <c:v>839</c:v>
                </c:pt>
                <c:pt idx="12">
                  <c:v>840</c:v>
                </c:pt>
                <c:pt idx="13">
                  <c:v>841</c:v>
                </c:pt>
                <c:pt idx="14">
                  <c:v>842</c:v>
                </c:pt>
                <c:pt idx="15">
                  <c:v>843</c:v>
                </c:pt>
                <c:pt idx="16">
                  <c:v>844</c:v>
                </c:pt>
                <c:pt idx="17">
                  <c:v>845</c:v>
                </c:pt>
                <c:pt idx="18">
                  <c:v>846</c:v>
                </c:pt>
                <c:pt idx="19">
                  <c:v>847</c:v>
                </c:pt>
                <c:pt idx="20">
                  <c:v>848</c:v>
                </c:pt>
                <c:pt idx="21">
                  <c:v>849</c:v>
                </c:pt>
                <c:pt idx="22">
                  <c:v>850</c:v>
                </c:pt>
                <c:pt idx="23">
                  <c:v>851</c:v>
                </c:pt>
                <c:pt idx="24">
                  <c:v>852</c:v>
                </c:pt>
                <c:pt idx="25">
                  <c:v>853</c:v>
                </c:pt>
                <c:pt idx="26">
                  <c:v>854</c:v>
                </c:pt>
                <c:pt idx="27">
                  <c:v>855</c:v>
                </c:pt>
                <c:pt idx="28">
                  <c:v>856</c:v>
                </c:pt>
                <c:pt idx="29">
                  <c:v>857</c:v>
                </c:pt>
                <c:pt idx="30">
                  <c:v>858</c:v>
                </c:pt>
                <c:pt idx="31">
                  <c:v>859</c:v>
                </c:pt>
                <c:pt idx="32">
                  <c:v>860</c:v>
                </c:pt>
                <c:pt idx="33">
                  <c:v>861</c:v>
                </c:pt>
                <c:pt idx="34">
                  <c:v>862</c:v>
                </c:pt>
                <c:pt idx="35">
                  <c:v>863</c:v>
                </c:pt>
                <c:pt idx="36">
                  <c:v>864</c:v>
                </c:pt>
                <c:pt idx="37">
                  <c:v>865</c:v>
                </c:pt>
                <c:pt idx="38">
                  <c:v>866</c:v>
                </c:pt>
                <c:pt idx="39">
                  <c:v>867</c:v>
                </c:pt>
                <c:pt idx="40">
                  <c:v>868</c:v>
                </c:pt>
                <c:pt idx="41">
                  <c:v>869</c:v>
                </c:pt>
                <c:pt idx="42">
                  <c:v>870</c:v>
                </c:pt>
                <c:pt idx="43">
                  <c:v>871</c:v>
                </c:pt>
                <c:pt idx="44">
                  <c:v>872</c:v>
                </c:pt>
                <c:pt idx="45">
                  <c:v>873</c:v>
                </c:pt>
                <c:pt idx="46">
                  <c:v>874</c:v>
                </c:pt>
                <c:pt idx="47">
                  <c:v>875</c:v>
                </c:pt>
                <c:pt idx="48">
                  <c:v>876</c:v>
                </c:pt>
                <c:pt idx="49">
                  <c:v>877</c:v>
                </c:pt>
                <c:pt idx="50">
                  <c:v>878</c:v>
                </c:pt>
                <c:pt idx="51">
                  <c:v>879</c:v>
                </c:pt>
                <c:pt idx="52">
                  <c:v>880</c:v>
                </c:pt>
                <c:pt idx="53">
                  <c:v>881</c:v>
                </c:pt>
                <c:pt idx="54">
                  <c:v>882</c:v>
                </c:pt>
                <c:pt idx="55">
                  <c:v>883</c:v>
                </c:pt>
                <c:pt idx="56">
                  <c:v>884</c:v>
                </c:pt>
                <c:pt idx="57">
                  <c:v>885</c:v>
                </c:pt>
                <c:pt idx="58">
                  <c:v>886</c:v>
                </c:pt>
                <c:pt idx="59">
                  <c:v>887</c:v>
                </c:pt>
                <c:pt idx="60">
                  <c:v>888</c:v>
                </c:pt>
                <c:pt idx="61">
                  <c:v>889</c:v>
                </c:pt>
                <c:pt idx="62">
                  <c:v>890</c:v>
                </c:pt>
                <c:pt idx="63">
                  <c:v>891</c:v>
                </c:pt>
                <c:pt idx="64">
                  <c:v>892</c:v>
                </c:pt>
                <c:pt idx="65">
                  <c:v>893</c:v>
                </c:pt>
                <c:pt idx="66">
                  <c:v>894</c:v>
                </c:pt>
                <c:pt idx="67">
                  <c:v>895</c:v>
                </c:pt>
                <c:pt idx="68">
                  <c:v>896</c:v>
                </c:pt>
                <c:pt idx="69">
                  <c:v>897</c:v>
                </c:pt>
                <c:pt idx="70">
                  <c:v>898</c:v>
                </c:pt>
                <c:pt idx="71">
                  <c:v>899</c:v>
                </c:pt>
                <c:pt idx="72">
                  <c:v>900</c:v>
                </c:pt>
                <c:pt idx="73">
                  <c:v>901</c:v>
                </c:pt>
                <c:pt idx="74">
                  <c:v>902</c:v>
                </c:pt>
                <c:pt idx="75">
                  <c:v>903</c:v>
                </c:pt>
                <c:pt idx="76">
                  <c:v>904</c:v>
                </c:pt>
                <c:pt idx="77">
                  <c:v>905</c:v>
                </c:pt>
                <c:pt idx="78">
                  <c:v>906</c:v>
                </c:pt>
                <c:pt idx="79">
                  <c:v>907</c:v>
                </c:pt>
                <c:pt idx="80">
                  <c:v>908</c:v>
                </c:pt>
                <c:pt idx="81">
                  <c:v>909</c:v>
                </c:pt>
                <c:pt idx="82">
                  <c:v>910</c:v>
                </c:pt>
                <c:pt idx="83">
                  <c:v>911</c:v>
                </c:pt>
                <c:pt idx="84">
                  <c:v>912</c:v>
                </c:pt>
                <c:pt idx="85">
                  <c:v>913</c:v>
                </c:pt>
                <c:pt idx="86">
                  <c:v>914</c:v>
                </c:pt>
                <c:pt idx="87">
                  <c:v>915</c:v>
                </c:pt>
                <c:pt idx="88">
                  <c:v>916</c:v>
                </c:pt>
                <c:pt idx="89">
                  <c:v>917</c:v>
                </c:pt>
                <c:pt idx="90">
                  <c:v>918</c:v>
                </c:pt>
                <c:pt idx="91">
                  <c:v>919</c:v>
                </c:pt>
                <c:pt idx="92">
                  <c:v>920</c:v>
                </c:pt>
                <c:pt idx="93">
                  <c:v>921</c:v>
                </c:pt>
                <c:pt idx="94">
                  <c:v>922</c:v>
                </c:pt>
                <c:pt idx="95">
                  <c:v>923</c:v>
                </c:pt>
                <c:pt idx="96">
                  <c:v>924</c:v>
                </c:pt>
                <c:pt idx="97">
                  <c:v>925</c:v>
                </c:pt>
                <c:pt idx="98">
                  <c:v>926</c:v>
                </c:pt>
                <c:pt idx="99">
                  <c:v>927</c:v>
                </c:pt>
                <c:pt idx="100">
                  <c:v>928</c:v>
                </c:pt>
                <c:pt idx="101">
                  <c:v>929</c:v>
                </c:pt>
                <c:pt idx="102">
                  <c:v>930</c:v>
                </c:pt>
                <c:pt idx="103">
                  <c:v>931</c:v>
                </c:pt>
                <c:pt idx="104">
                  <c:v>932</c:v>
                </c:pt>
                <c:pt idx="105">
                  <c:v>933</c:v>
                </c:pt>
                <c:pt idx="106">
                  <c:v>934</c:v>
                </c:pt>
                <c:pt idx="107">
                  <c:v>935</c:v>
                </c:pt>
                <c:pt idx="108">
                  <c:v>936</c:v>
                </c:pt>
                <c:pt idx="109">
                  <c:v>937</c:v>
                </c:pt>
                <c:pt idx="110">
                  <c:v>938</c:v>
                </c:pt>
                <c:pt idx="111">
                  <c:v>939</c:v>
                </c:pt>
                <c:pt idx="112">
                  <c:v>940</c:v>
                </c:pt>
                <c:pt idx="113">
                  <c:v>941</c:v>
                </c:pt>
                <c:pt idx="114">
                  <c:v>942</c:v>
                </c:pt>
                <c:pt idx="115">
                  <c:v>943</c:v>
                </c:pt>
                <c:pt idx="116">
                  <c:v>944</c:v>
                </c:pt>
                <c:pt idx="117">
                  <c:v>945</c:v>
                </c:pt>
                <c:pt idx="118">
                  <c:v>946</c:v>
                </c:pt>
                <c:pt idx="119">
                  <c:v>947</c:v>
                </c:pt>
                <c:pt idx="120">
                  <c:v>948</c:v>
                </c:pt>
                <c:pt idx="121">
                  <c:v>949</c:v>
                </c:pt>
                <c:pt idx="122">
                  <c:v>950</c:v>
                </c:pt>
                <c:pt idx="123">
                  <c:v>951</c:v>
                </c:pt>
                <c:pt idx="124">
                  <c:v>952</c:v>
                </c:pt>
                <c:pt idx="125">
                  <c:v>953</c:v>
                </c:pt>
                <c:pt idx="126">
                  <c:v>954</c:v>
                </c:pt>
                <c:pt idx="127">
                  <c:v>955</c:v>
                </c:pt>
                <c:pt idx="128">
                  <c:v>956</c:v>
                </c:pt>
                <c:pt idx="129">
                  <c:v>957</c:v>
                </c:pt>
                <c:pt idx="130">
                  <c:v>958</c:v>
                </c:pt>
                <c:pt idx="131">
                  <c:v>959</c:v>
                </c:pt>
                <c:pt idx="132">
                  <c:v>960</c:v>
                </c:pt>
                <c:pt idx="133">
                  <c:v>961</c:v>
                </c:pt>
                <c:pt idx="134">
                  <c:v>962</c:v>
                </c:pt>
                <c:pt idx="135">
                  <c:v>963</c:v>
                </c:pt>
                <c:pt idx="136">
                  <c:v>964</c:v>
                </c:pt>
                <c:pt idx="137">
                  <c:v>965</c:v>
                </c:pt>
                <c:pt idx="138">
                  <c:v>966</c:v>
                </c:pt>
                <c:pt idx="139">
                  <c:v>967</c:v>
                </c:pt>
                <c:pt idx="140">
                  <c:v>968</c:v>
                </c:pt>
                <c:pt idx="141">
                  <c:v>969</c:v>
                </c:pt>
                <c:pt idx="142">
                  <c:v>970</c:v>
                </c:pt>
                <c:pt idx="143">
                  <c:v>971</c:v>
                </c:pt>
                <c:pt idx="144">
                  <c:v>972</c:v>
                </c:pt>
                <c:pt idx="145">
                  <c:v>973</c:v>
                </c:pt>
                <c:pt idx="146">
                  <c:v>974</c:v>
                </c:pt>
                <c:pt idx="147">
                  <c:v>975</c:v>
                </c:pt>
                <c:pt idx="148">
                  <c:v>976</c:v>
                </c:pt>
                <c:pt idx="149">
                  <c:v>977</c:v>
                </c:pt>
                <c:pt idx="150">
                  <c:v>978</c:v>
                </c:pt>
                <c:pt idx="151">
                  <c:v>979</c:v>
                </c:pt>
                <c:pt idx="152">
                  <c:v>980</c:v>
                </c:pt>
                <c:pt idx="153">
                  <c:v>981</c:v>
                </c:pt>
                <c:pt idx="154">
                  <c:v>982</c:v>
                </c:pt>
                <c:pt idx="155">
                  <c:v>983</c:v>
                </c:pt>
                <c:pt idx="156">
                  <c:v>984</c:v>
                </c:pt>
                <c:pt idx="157">
                  <c:v>985</c:v>
                </c:pt>
                <c:pt idx="158">
                  <c:v>986</c:v>
                </c:pt>
                <c:pt idx="159">
                  <c:v>987</c:v>
                </c:pt>
                <c:pt idx="160">
                  <c:v>988</c:v>
                </c:pt>
                <c:pt idx="161">
                  <c:v>989</c:v>
                </c:pt>
                <c:pt idx="162">
                  <c:v>990</c:v>
                </c:pt>
                <c:pt idx="163">
                  <c:v>991</c:v>
                </c:pt>
                <c:pt idx="164">
                  <c:v>992</c:v>
                </c:pt>
                <c:pt idx="165">
                  <c:v>993</c:v>
                </c:pt>
                <c:pt idx="166">
                  <c:v>994</c:v>
                </c:pt>
                <c:pt idx="167">
                  <c:v>995</c:v>
                </c:pt>
                <c:pt idx="168">
                  <c:v>996</c:v>
                </c:pt>
                <c:pt idx="169">
                  <c:v>997</c:v>
                </c:pt>
                <c:pt idx="170">
                  <c:v>998</c:v>
                </c:pt>
                <c:pt idx="171">
                  <c:v>999</c:v>
                </c:pt>
                <c:pt idx="172">
                  <c:v>1000</c:v>
                </c:pt>
                <c:pt idx="173">
                  <c:v>1001</c:v>
                </c:pt>
                <c:pt idx="174">
                  <c:v>1002</c:v>
                </c:pt>
                <c:pt idx="175">
                  <c:v>1003</c:v>
                </c:pt>
                <c:pt idx="176">
                  <c:v>1004</c:v>
                </c:pt>
                <c:pt idx="177">
                  <c:v>1005</c:v>
                </c:pt>
                <c:pt idx="178">
                  <c:v>1006</c:v>
                </c:pt>
                <c:pt idx="179">
                  <c:v>1007</c:v>
                </c:pt>
                <c:pt idx="180">
                  <c:v>1008</c:v>
                </c:pt>
                <c:pt idx="181">
                  <c:v>1009</c:v>
                </c:pt>
                <c:pt idx="182">
                  <c:v>1010</c:v>
                </c:pt>
                <c:pt idx="183">
                  <c:v>1011</c:v>
                </c:pt>
                <c:pt idx="184">
                  <c:v>1012</c:v>
                </c:pt>
                <c:pt idx="185">
                  <c:v>1013</c:v>
                </c:pt>
                <c:pt idx="186">
                  <c:v>1014</c:v>
                </c:pt>
                <c:pt idx="187">
                  <c:v>1015</c:v>
                </c:pt>
                <c:pt idx="188">
                  <c:v>1016</c:v>
                </c:pt>
                <c:pt idx="189">
                  <c:v>1017</c:v>
                </c:pt>
                <c:pt idx="190">
                  <c:v>1018</c:v>
                </c:pt>
                <c:pt idx="191">
                  <c:v>1019</c:v>
                </c:pt>
                <c:pt idx="192">
                  <c:v>1020</c:v>
                </c:pt>
                <c:pt idx="193">
                  <c:v>1021</c:v>
                </c:pt>
                <c:pt idx="194">
                  <c:v>1022</c:v>
                </c:pt>
                <c:pt idx="195">
                  <c:v>1023</c:v>
                </c:pt>
                <c:pt idx="196">
                  <c:v>1024</c:v>
                </c:pt>
                <c:pt idx="197">
                  <c:v>1025</c:v>
                </c:pt>
                <c:pt idx="198">
                  <c:v>1026</c:v>
                </c:pt>
                <c:pt idx="199">
                  <c:v>1027</c:v>
                </c:pt>
                <c:pt idx="200">
                  <c:v>1028</c:v>
                </c:pt>
                <c:pt idx="201">
                  <c:v>1029</c:v>
                </c:pt>
                <c:pt idx="202">
                  <c:v>1030</c:v>
                </c:pt>
                <c:pt idx="203">
                  <c:v>1031</c:v>
                </c:pt>
                <c:pt idx="204">
                  <c:v>1032</c:v>
                </c:pt>
                <c:pt idx="205">
                  <c:v>1033</c:v>
                </c:pt>
                <c:pt idx="206">
                  <c:v>1034</c:v>
                </c:pt>
                <c:pt idx="207">
                  <c:v>1035</c:v>
                </c:pt>
                <c:pt idx="208">
                  <c:v>1036</c:v>
                </c:pt>
                <c:pt idx="209">
                  <c:v>1037</c:v>
                </c:pt>
                <c:pt idx="210">
                  <c:v>1038</c:v>
                </c:pt>
                <c:pt idx="211">
                  <c:v>1039</c:v>
                </c:pt>
              </c:numCache>
            </c:numRef>
          </c:xVal>
          <c:yVal>
            <c:numRef>
              <c:f>Graph!$C$740:$C$949</c:f>
              <c:numCache>
                <c:formatCode>General</c:formatCode>
                <c:ptCount val="2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B7-4703-838E-1FB3F2608CC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Graph!$A$739:$A$950</c:f>
              <c:numCache>
                <c:formatCode>General</c:formatCode>
                <c:ptCount val="212"/>
                <c:pt idx="0">
                  <c:v>828</c:v>
                </c:pt>
                <c:pt idx="1">
                  <c:v>829</c:v>
                </c:pt>
                <c:pt idx="2">
                  <c:v>830</c:v>
                </c:pt>
                <c:pt idx="3">
                  <c:v>831</c:v>
                </c:pt>
                <c:pt idx="4">
                  <c:v>832</c:v>
                </c:pt>
                <c:pt idx="5">
                  <c:v>833</c:v>
                </c:pt>
                <c:pt idx="6">
                  <c:v>834</c:v>
                </c:pt>
                <c:pt idx="7">
                  <c:v>835</c:v>
                </c:pt>
                <c:pt idx="8">
                  <c:v>836</c:v>
                </c:pt>
                <c:pt idx="9">
                  <c:v>837</c:v>
                </c:pt>
                <c:pt idx="10">
                  <c:v>838</c:v>
                </c:pt>
                <c:pt idx="11">
                  <c:v>839</c:v>
                </c:pt>
                <c:pt idx="12">
                  <c:v>840</c:v>
                </c:pt>
                <c:pt idx="13">
                  <c:v>841</c:v>
                </c:pt>
                <c:pt idx="14">
                  <c:v>842</c:v>
                </c:pt>
                <c:pt idx="15">
                  <c:v>843</c:v>
                </c:pt>
                <c:pt idx="16">
                  <c:v>844</c:v>
                </c:pt>
                <c:pt idx="17">
                  <c:v>845</c:v>
                </c:pt>
                <c:pt idx="18">
                  <c:v>846</c:v>
                </c:pt>
                <c:pt idx="19">
                  <c:v>847</c:v>
                </c:pt>
                <c:pt idx="20">
                  <c:v>848</c:v>
                </c:pt>
                <c:pt idx="21">
                  <c:v>849</c:v>
                </c:pt>
                <c:pt idx="22">
                  <c:v>850</c:v>
                </c:pt>
                <c:pt idx="23">
                  <c:v>851</c:v>
                </c:pt>
                <c:pt idx="24">
                  <c:v>852</c:v>
                </c:pt>
                <c:pt idx="25">
                  <c:v>853</c:v>
                </c:pt>
                <c:pt idx="26">
                  <c:v>854</c:v>
                </c:pt>
                <c:pt idx="27">
                  <c:v>855</c:v>
                </c:pt>
                <c:pt idx="28">
                  <c:v>856</c:v>
                </c:pt>
                <c:pt idx="29">
                  <c:v>857</c:v>
                </c:pt>
                <c:pt idx="30">
                  <c:v>858</c:v>
                </c:pt>
                <c:pt idx="31">
                  <c:v>859</c:v>
                </c:pt>
                <c:pt idx="32">
                  <c:v>860</c:v>
                </c:pt>
                <c:pt idx="33">
                  <c:v>861</c:v>
                </c:pt>
                <c:pt idx="34">
                  <c:v>862</c:v>
                </c:pt>
                <c:pt idx="35">
                  <c:v>863</c:v>
                </c:pt>
                <c:pt idx="36">
                  <c:v>864</c:v>
                </c:pt>
                <c:pt idx="37">
                  <c:v>865</c:v>
                </c:pt>
                <c:pt idx="38">
                  <c:v>866</c:v>
                </c:pt>
                <c:pt idx="39">
                  <c:v>867</c:v>
                </c:pt>
                <c:pt idx="40">
                  <c:v>868</c:v>
                </c:pt>
                <c:pt idx="41">
                  <c:v>869</c:v>
                </c:pt>
                <c:pt idx="42">
                  <c:v>870</c:v>
                </c:pt>
                <c:pt idx="43">
                  <c:v>871</c:v>
                </c:pt>
                <c:pt idx="44">
                  <c:v>872</c:v>
                </c:pt>
                <c:pt idx="45">
                  <c:v>873</c:v>
                </c:pt>
                <c:pt idx="46">
                  <c:v>874</c:v>
                </c:pt>
                <c:pt idx="47">
                  <c:v>875</c:v>
                </c:pt>
                <c:pt idx="48">
                  <c:v>876</c:v>
                </c:pt>
                <c:pt idx="49">
                  <c:v>877</c:v>
                </c:pt>
                <c:pt idx="50">
                  <c:v>878</c:v>
                </c:pt>
                <c:pt idx="51">
                  <c:v>879</c:v>
                </c:pt>
                <c:pt idx="52">
                  <c:v>880</c:v>
                </c:pt>
                <c:pt idx="53">
                  <c:v>881</c:v>
                </c:pt>
                <c:pt idx="54">
                  <c:v>882</c:v>
                </c:pt>
                <c:pt idx="55">
                  <c:v>883</c:v>
                </c:pt>
                <c:pt idx="56">
                  <c:v>884</c:v>
                </c:pt>
                <c:pt idx="57">
                  <c:v>885</c:v>
                </c:pt>
                <c:pt idx="58">
                  <c:v>886</c:v>
                </c:pt>
                <c:pt idx="59">
                  <c:v>887</c:v>
                </c:pt>
                <c:pt idx="60">
                  <c:v>888</c:v>
                </c:pt>
                <c:pt idx="61">
                  <c:v>889</c:v>
                </c:pt>
                <c:pt idx="62">
                  <c:v>890</c:v>
                </c:pt>
                <c:pt idx="63">
                  <c:v>891</c:v>
                </c:pt>
                <c:pt idx="64">
                  <c:v>892</c:v>
                </c:pt>
                <c:pt idx="65">
                  <c:v>893</c:v>
                </c:pt>
                <c:pt idx="66">
                  <c:v>894</c:v>
                </c:pt>
                <c:pt idx="67">
                  <c:v>895</c:v>
                </c:pt>
                <c:pt idx="68">
                  <c:v>896</c:v>
                </c:pt>
                <c:pt idx="69">
                  <c:v>897</c:v>
                </c:pt>
                <c:pt idx="70">
                  <c:v>898</c:v>
                </c:pt>
                <c:pt idx="71">
                  <c:v>899</c:v>
                </c:pt>
                <c:pt idx="72">
                  <c:v>900</c:v>
                </c:pt>
                <c:pt idx="73">
                  <c:v>901</c:v>
                </c:pt>
                <c:pt idx="74">
                  <c:v>902</c:v>
                </c:pt>
                <c:pt idx="75">
                  <c:v>903</c:v>
                </c:pt>
                <c:pt idx="76">
                  <c:v>904</c:v>
                </c:pt>
                <c:pt idx="77">
                  <c:v>905</c:v>
                </c:pt>
                <c:pt idx="78">
                  <c:v>906</c:v>
                </c:pt>
                <c:pt idx="79">
                  <c:v>907</c:v>
                </c:pt>
                <c:pt idx="80">
                  <c:v>908</c:v>
                </c:pt>
                <c:pt idx="81">
                  <c:v>909</c:v>
                </c:pt>
                <c:pt idx="82">
                  <c:v>910</c:v>
                </c:pt>
                <c:pt idx="83">
                  <c:v>911</c:v>
                </c:pt>
                <c:pt idx="84">
                  <c:v>912</c:v>
                </c:pt>
                <c:pt idx="85">
                  <c:v>913</c:v>
                </c:pt>
                <c:pt idx="86">
                  <c:v>914</c:v>
                </c:pt>
                <c:pt idx="87">
                  <c:v>915</c:v>
                </c:pt>
                <c:pt idx="88">
                  <c:v>916</c:v>
                </c:pt>
                <c:pt idx="89">
                  <c:v>917</c:v>
                </c:pt>
                <c:pt idx="90">
                  <c:v>918</c:v>
                </c:pt>
                <c:pt idx="91">
                  <c:v>919</c:v>
                </c:pt>
                <c:pt idx="92">
                  <c:v>920</c:v>
                </c:pt>
                <c:pt idx="93">
                  <c:v>921</c:v>
                </c:pt>
                <c:pt idx="94">
                  <c:v>922</c:v>
                </c:pt>
                <c:pt idx="95">
                  <c:v>923</c:v>
                </c:pt>
                <c:pt idx="96">
                  <c:v>924</c:v>
                </c:pt>
                <c:pt idx="97">
                  <c:v>925</c:v>
                </c:pt>
                <c:pt idx="98">
                  <c:v>926</c:v>
                </c:pt>
                <c:pt idx="99">
                  <c:v>927</c:v>
                </c:pt>
                <c:pt idx="100">
                  <c:v>928</c:v>
                </c:pt>
                <c:pt idx="101">
                  <c:v>929</c:v>
                </c:pt>
                <c:pt idx="102">
                  <c:v>930</c:v>
                </c:pt>
                <c:pt idx="103">
                  <c:v>931</c:v>
                </c:pt>
                <c:pt idx="104">
                  <c:v>932</c:v>
                </c:pt>
                <c:pt idx="105">
                  <c:v>933</c:v>
                </c:pt>
                <c:pt idx="106">
                  <c:v>934</c:v>
                </c:pt>
                <c:pt idx="107">
                  <c:v>935</c:v>
                </c:pt>
                <c:pt idx="108">
                  <c:v>936</c:v>
                </c:pt>
                <c:pt idx="109">
                  <c:v>937</c:v>
                </c:pt>
                <c:pt idx="110">
                  <c:v>938</c:v>
                </c:pt>
                <c:pt idx="111">
                  <c:v>939</c:v>
                </c:pt>
                <c:pt idx="112">
                  <c:v>940</c:v>
                </c:pt>
                <c:pt idx="113">
                  <c:v>941</c:v>
                </c:pt>
                <c:pt idx="114">
                  <c:v>942</c:v>
                </c:pt>
                <c:pt idx="115">
                  <c:v>943</c:v>
                </c:pt>
                <c:pt idx="116">
                  <c:v>944</c:v>
                </c:pt>
                <c:pt idx="117">
                  <c:v>945</c:v>
                </c:pt>
                <c:pt idx="118">
                  <c:v>946</c:v>
                </c:pt>
                <c:pt idx="119">
                  <c:v>947</c:v>
                </c:pt>
                <c:pt idx="120">
                  <c:v>948</c:v>
                </c:pt>
                <c:pt idx="121">
                  <c:v>949</c:v>
                </c:pt>
                <c:pt idx="122">
                  <c:v>950</c:v>
                </c:pt>
                <c:pt idx="123">
                  <c:v>951</c:v>
                </c:pt>
                <c:pt idx="124">
                  <c:v>952</c:v>
                </c:pt>
                <c:pt idx="125">
                  <c:v>953</c:v>
                </c:pt>
                <c:pt idx="126">
                  <c:v>954</c:v>
                </c:pt>
                <c:pt idx="127">
                  <c:v>955</c:v>
                </c:pt>
                <c:pt idx="128">
                  <c:v>956</c:v>
                </c:pt>
                <c:pt idx="129">
                  <c:v>957</c:v>
                </c:pt>
                <c:pt idx="130">
                  <c:v>958</c:v>
                </c:pt>
                <c:pt idx="131">
                  <c:v>959</c:v>
                </c:pt>
                <c:pt idx="132">
                  <c:v>960</c:v>
                </c:pt>
                <c:pt idx="133">
                  <c:v>961</c:v>
                </c:pt>
                <c:pt idx="134">
                  <c:v>962</c:v>
                </c:pt>
                <c:pt idx="135">
                  <c:v>963</c:v>
                </c:pt>
                <c:pt idx="136">
                  <c:v>964</c:v>
                </c:pt>
                <c:pt idx="137">
                  <c:v>965</c:v>
                </c:pt>
                <c:pt idx="138">
                  <c:v>966</c:v>
                </c:pt>
                <c:pt idx="139">
                  <c:v>967</c:v>
                </c:pt>
                <c:pt idx="140">
                  <c:v>968</c:v>
                </c:pt>
                <c:pt idx="141">
                  <c:v>969</c:v>
                </c:pt>
                <c:pt idx="142">
                  <c:v>970</c:v>
                </c:pt>
                <c:pt idx="143">
                  <c:v>971</c:v>
                </c:pt>
                <c:pt idx="144">
                  <c:v>972</c:v>
                </c:pt>
                <c:pt idx="145">
                  <c:v>973</c:v>
                </c:pt>
                <c:pt idx="146">
                  <c:v>974</c:v>
                </c:pt>
                <c:pt idx="147">
                  <c:v>975</c:v>
                </c:pt>
                <c:pt idx="148">
                  <c:v>976</c:v>
                </c:pt>
                <c:pt idx="149">
                  <c:v>977</c:v>
                </c:pt>
                <c:pt idx="150">
                  <c:v>978</c:v>
                </c:pt>
                <c:pt idx="151">
                  <c:v>979</c:v>
                </c:pt>
                <c:pt idx="152">
                  <c:v>980</c:v>
                </c:pt>
                <c:pt idx="153">
                  <c:v>981</c:v>
                </c:pt>
                <c:pt idx="154">
                  <c:v>982</c:v>
                </c:pt>
                <c:pt idx="155">
                  <c:v>983</c:v>
                </c:pt>
                <c:pt idx="156">
                  <c:v>984</c:v>
                </c:pt>
                <c:pt idx="157">
                  <c:v>985</c:v>
                </c:pt>
                <c:pt idx="158">
                  <c:v>986</c:v>
                </c:pt>
                <c:pt idx="159">
                  <c:v>987</c:v>
                </c:pt>
                <c:pt idx="160">
                  <c:v>988</c:v>
                </c:pt>
                <c:pt idx="161">
                  <c:v>989</c:v>
                </c:pt>
                <c:pt idx="162">
                  <c:v>990</c:v>
                </c:pt>
                <c:pt idx="163">
                  <c:v>991</c:v>
                </c:pt>
                <c:pt idx="164">
                  <c:v>992</c:v>
                </c:pt>
                <c:pt idx="165">
                  <c:v>993</c:v>
                </c:pt>
                <c:pt idx="166">
                  <c:v>994</c:v>
                </c:pt>
                <c:pt idx="167">
                  <c:v>995</c:v>
                </c:pt>
                <c:pt idx="168">
                  <c:v>996</c:v>
                </c:pt>
                <c:pt idx="169">
                  <c:v>997</c:v>
                </c:pt>
                <c:pt idx="170">
                  <c:v>998</c:v>
                </c:pt>
                <c:pt idx="171">
                  <c:v>999</c:v>
                </c:pt>
                <c:pt idx="172">
                  <c:v>1000</c:v>
                </c:pt>
                <c:pt idx="173">
                  <c:v>1001</c:v>
                </c:pt>
                <c:pt idx="174">
                  <c:v>1002</c:v>
                </c:pt>
                <c:pt idx="175">
                  <c:v>1003</c:v>
                </c:pt>
                <c:pt idx="176">
                  <c:v>1004</c:v>
                </c:pt>
                <c:pt idx="177">
                  <c:v>1005</c:v>
                </c:pt>
                <c:pt idx="178">
                  <c:v>1006</c:v>
                </c:pt>
                <c:pt idx="179">
                  <c:v>1007</c:v>
                </c:pt>
                <c:pt idx="180">
                  <c:v>1008</c:v>
                </c:pt>
                <c:pt idx="181">
                  <c:v>1009</c:v>
                </c:pt>
                <c:pt idx="182">
                  <c:v>1010</c:v>
                </c:pt>
                <c:pt idx="183">
                  <c:v>1011</c:v>
                </c:pt>
                <c:pt idx="184">
                  <c:v>1012</c:v>
                </c:pt>
                <c:pt idx="185">
                  <c:v>1013</c:v>
                </c:pt>
                <c:pt idx="186">
                  <c:v>1014</c:v>
                </c:pt>
                <c:pt idx="187">
                  <c:v>1015</c:v>
                </c:pt>
                <c:pt idx="188">
                  <c:v>1016</c:v>
                </c:pt>
                <c:pt idx="189">
                  <c:v>1017</c:v>
                </c:pt>
                <c:pt idx="190">
                  <c:v>1018</c:v>
                </c:pt>
                <c:pt idx="191">
                  <c:v>1019</c:v>
                </c:pt>
                <c:pt idx="192">
                  <c:v>1020</c:v>
                </c:pt>
                <c:pt idx="193">
                  <c:v>1021</c:v>
                </c:pt>
                <c:pt idx="194">
                  <c:v>1022</c:v>
                </c:pt>
                <c:pt idx="195">
                  <c:v>1023</c:v>
                </c:pt>
                <c:pt idx="196">
                  <c:v>1024</c:v>
                </c:pt>
                <c:pt idx="197">
                  <c:v>1025</c:v>
                </c:pt>
                <c:pt idx="198">
                  <c:v>1026</c:v>
                </c:pt>
                <c:pt idx="199">
                  <c:v>1027</c:v>
                </c:pt>
                <c:pt idx="200">
                  <c:v>1028</c:v>
                </c:pt>
                <c:pt idx="201">
                  <c:v>1029</c:v>
                </c:pt>
                <c:pt idx="202">
                  <c:v>1030</c:v>
                </c:pt>
                <c:pt idx="203">
                  <c:v>1031</c:v>
                </c:pt>
                <c:pt idx="204">
                  <c:v>1032</c:v>
                </c:pt>
                <c:pt idx="205">
                  <c:v>1033</c:v>
                </c:pt>
                <c:pt idx="206">
                  <c:v>1034</c:v>
                </c:pt>
                <c:pt idx="207">
                  <c:v>1035</c:v>
                </c:pt>
                <c:pt idx="208">
                  <c:v>1036</c:v>
                </c:pt>
                <c:pt idx="209">
                  <c:v>1037</c:v>
                </c:pt>
                <c:pt idx="210">
                  <c:v>1038</c:v>
                </c:pt>
                <c:pt idx="211">
                  <c:v>1039</c:v>
                </c:pt>
              </c:numCache>
            </c:numRef>
          </c:xVal>
          <c:yVal>
            <c:numRef>
              <c:f>Graph!$E$740:$E$949</c:f>
              <c:numCache>
                <c:formatCode>General</c:formatCode>
                <c:ptCount val="210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B7-4703-838E-1FB3F2608CC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Graph!$A$739:$A$950</c:f>
              <c:numCache>
                <c:formatCode>General</c:formatCode>
                <c:ptCount val="212"/>
                <c:pt idx="0">
                  <c:v>828</c:v>
                </c:pt>
                <c:pt idx="1">
                  <c:v>829</c:v>
                </c:pt>
                <c:pt idx="2">
                  <c:v>830</c:v>
                </c:pt>
                <c:pt idx="3">
                  <c:v>831</c:v>
                </c:pt>
                <c:pt idx="4">
                  <c:v>832</c:v>
                </c:pt>
                <c:pt idx="5">
                  <c:v>833</c:v>
                </c:pt>
                <c:pt idx="6">
                  <c:v>834</c:v>
                </c:pt>
                <c:pt idx="7">
                  <c:v>835</c:v>
                </c:pt>
                <c:pt idx="8">
                  <c:v>836</c:v>
                </c:pt>
                <c:pt idx="9">
                  <c:v>837</c:v>
                </c:pt>
                <c:pt idx="10">
                  <c:v>838</c:v>
                </c:pt>
                <c:pt idx="11">
                  <c:v>839</c:v>
                </c:pt>
                <c:pt idx="12">
                  <c:v>840</c:v>
                </c:pt>
                <c:pt idx="13">
                  <c:v>841</c:v>
                </c:pt>
                <c:pt idx="14">
                  <c:v>842</c:v>
                </c:pt>
                <c:pt idx="15">
                  <c:v>843</c:v>
                </c:pt>
                <c:pt idx="16">
                  <c:v>844</c:v>
                </c:pt>
                <c:pt idx="17">
                  <c:v>845</c:v>
                </c:pt>
                <c:pt idx="18">
                  <c:v>846</c:v>
                </c:pt>
                <c:pt idx="19">
                  <c:v>847</c:v>
                </c:pt>
                <c:pt idx="20">
                  <c:v>848</c:v>
                </c:pt>
                <c:pt idx="21">
                  <c:v>849</c:v>
                </c:pt>
                <c:pt idx="22">
                  <c:v>850</c:v>
                </c:pt>
                <c:pt idx="23">
                  <c:v>851</c:v>
                </c:pt>
                <c:pt idx="24">
                  <c:v>852</c:v>
                </c:pt>
                <c:pt idx="25">
                  <c:v>853</c:v>
                </c:pt>
                <c:pt idx="26">
                  <c:v>854</c:v>
                </c:pt>
                <c:pt idx="27">
                  <c:v>855</c:v>
                </c:pt>
                <c:pt idx="28">
                  <c:v>856</c:v>
                </c:pt>
                <c:pt idx="29">
                  <c:v>857</c:v>
                </c:pt>
                <c:pt idx="30">
                  <c:v>858</c:v>
                </c:pt>
                <c:pt idx="31">
                  <c:v>859</c:v>
                </c:pt>
                <c:pt idx="32">
                  <c:v>860</c:v>
                </c:pt>
                <c:pt idx="33">
                  <c:v>861</c:v>
                </c:pt>
                <c:pt idx="34">
                  <c:v>862</c:v>
                </c:pt>
                <c:pt idx="35">
                  <c:v>863</c:v>
                </c:pt>
                <c:pt idx="36">
                  <c:v>864</c:v>
                </c:pt>
                <c:pt idx="37">
                  <c:v>865</c:v>
                </c:pt>
                <c:pt idx="38">
                  <c:v>866</c:v>
                </c:pt>
                <c:pt idx="39">
                  <c:v>867</c:v>
                </c:pt>
                <c:pt idx="40">
                  <c:v>868</c:v>
                </c:pt>
                <c:pt idx="41">
                  <c:v>869</c:v>
                </c:pt>
                <c:pt idx="42">
                  <c:v>870</c:v>
                </c:pt>
                <c:pt idx="43">
                  <c:v>871</c:v>
                </c:pt>
                <c:pt idx="44">
                  <c:v>872</c:v>
                </c:pt>
                <c:pt idx="45">
                  <c:v>873</c:v>
                </c:pt>
                <c:pt idx="46">
                  <c:v>874</c:v>
                </c:pt>
                <c:pt idx="47">
                  <c:v>875</c:v>
                </c:pt>
                <c:pt idx="48">
                  <c:v>876</c:v>
                </c:pt>
                <c:pt idx="49">
                  <c:v>877</c:v>
                </c:pt>
                <c:pt idx="50">
                  <c:v>878</c:v>
                </c:pt>
                <c:pt idx="51">
                  <c:v>879</c:v>
                </c:pt>
                <c:pt idx="52">
                  <c:v>880</c:v>
                </c:pt>
                <c:pt idx="53">
                  <c:v>881</c:v>
                </c:pt>
                <c:pt idx="54">
                  <c:v>882</c:v>
                </c:pt>
                <c:pt idx="55">
                  <c:v>883</c:v>
                </c:pt>
                <c:pt idx="56">
                  <c:v>884</c:v>
                </c:pt>
                <c:pt idx="57">
                  <c:v>885</c:v>
                </c:pt>
                <c:pt idx="58">
                  <c:v>886</c:v>
                </c:pt>
                <c:pt idx="59">
                  <c:v>887</c:v>
                </c:pt>
                <c:pt idx="60">
                  <c:v>888</c:v>
                </c:pt>
                <c:pt idx="61">
                  <c:v>889</c:v>
                </c:pt>
                <c:pt idx="62">
                  <c:v>890</c:v>
                </c:pt>
                <c:pt idx="63">
                  <c:v>891</c:v>
                </c:pt>
                <c:pt idx="64">
                  <c:v>892</c:v>
                </c:pt>
                <c:pt idx="65">
                  <c:v>893</c:v>
                </c:pt>
                <c:pt idx="66">
                  <c:v>894</c:v>
                </c:pt>
                <c:pt idx="67">
                  <c:v>895</c:v>
                </c:pt>
                <c:pt idx="68">
                  <c:v>896</c:v>
                </c:pt>
                <c:pt idx="69">
                  <c:v>897</c:v>
                </c:pt>
                <c:pt idx="70">
                  <c:v>898</c:v>
                </c:pt>
                <c:pt idx="71">
                  <c:v>899</c:v>
                </c:pt>
                <c:pt idx="72">
                  <c:v>900</c:v>
                </c:pt>
                <c:pt idx="73">
                  <c:v>901</c:v>
                </c:pt>
                <c:pt idx="74">
                  <c:v>902</c:v>
                </c:pt>
                <c:pt idx="75">
                  <c:v>903</c:v>
                </c:pt>
                <c:pt idx="76">
                  <c:v>904</c:v>
                </c:pt>
                <c:pt idx="77">
                  <c:v>905</c:v>
                </c:pt>
                <c:pt idx="78">
                  <c:v>906</c:v>
                </c:pt>
                <c:pt idx="79">
                  <c:v>907</c:v>
                </c:pt>
                <c:pt idx="80">
                  <c:v>908</c:v>
                </c:pt>
                <c:pt idx="81">
                  <c:v>909</c:v>
                </c:pt>
                <c:pt idx="82">
                  <c:v>910</c:v>
                </c:pt>
                <c:pt idx="83">
                  <c:v>911</c:v>
                </c:pt>
                <c:pt idx="84">
                  <c:v>912</c:v>
                </c:pt>
                <c:pt idx="85">
                  <c:v>913</c:v>
                </c:pt>
                <c:pt idx="86">
                  <c:v>914</c:v>
                </c:pt>
                <c:pt idx="87">
                  <c:v>915</c:v>
                </c:pt>
                <c:pt idx="88">
                  <c:v>916</c:v>
                </c:pt>
                <c:pt idx="89">
                  <c:v>917</c:v>
                </c:pt>
                <c:pt idx="90">
                  <c:v>918</c:v>
                </c:pt>
                <c:pt idx="91">
                  <c:v>919</c:v>
                </c:pt>
                <c:pt idx="92">
                  <c:v>920</c:v>
                </c:pt>
                <c:pt idx="93">
                  <c:v>921</c:v>
                </c:pt>
                <c:pt idx="94">
                  <c:v>922</c:v>
                </c:pt>
                <c:pt idx="95">
                  <c:v>923</c:v>
                </c:pt>
                <c:pt idx="96">
                  <c:v>924</c:v>
                </c:pt>
                <c:pt idx="97">
                  <c:v>925</c:v>
                </c:pt>
                <c:pt idx="98">
                  <c:v>926</c:v>
                </c:pt>
                <c:pt idx="99">
                  <c:v>927</c:v>
                </c:pt>
                <c:pt idx="100">
                  <c:v>928</c:v>
                </c:pt>
                <c:pt idx="101">
                  <c:v>929</c:v>
                </c:pt>
                <c:pt idx="102">
                  <c:v>930</c:v>
                </c:pt>
                <c:pt idx="103">
                  <c:v>931</c:v>
                </c:pt>
                <c:pt idx="104">
                  <c:v>932</c:v>
                </c:pt>
                <c:pt idx="105">
                  <c:v>933</c:v>
                </c:pt>
                <c:pt idx="106">
                  <c:v>934</c:v>
                </c:pt>
                <c:pt idx="107">
                  <c:v>935</c:v>
                </c:pt>
                <c:pt idx="108">
                  <c:v>936</c:v>
                </c:pt>
                <c:pt idx="109">
                  <c:v>937</c:v>
                </c:pt>
                <c:pt idx="110">
                  <c:v>938</c:v>
                </c:pt>
                <c:pt idx="111">
                  <c:v>939</c:v>
                </c:pt>
                <c:pt idx="112">
                  <c:v>940</c:v>
                </c:pt>
                <c:pt idx="113">
                  <c:v>941</c:v>
                </c:pt>
                <c:pt idx="114">
                  <c:v>942</c:v>
                </c:pt>
                <c:pt idx="115">
                  <c:v>943</c:v>
                </c:pt>
                <c:pt idx="116">
                  <c:v>944</c:v>
                </c:pt>
                <c:pt idx="117">
                  <c:v>945</c:v>
                </c:pt>
                <c:pt idx="118">
                  <c:v>946</c:v>
                </c:pt>
                <c:pt idx="119">
                  <c:v>947</c:v>
                </c:pt>
                <c:pt idx="120">
                  <c:v>948</c:v>
                </c:pt>
                <c:pt idx="121">
                  <c:v>949</c:v>
                </c:pt>
                <c:pt idx="122">
                  <c:v>950</c:v>
                </c:pt>
                <c:pt idx="123">
                  <c:v>951</c:v>
                </c:pt>
                <c:pt idx="124">
                  <c:v>952</c:v>
                </c:pt>
                <c:pt idx="125">
                  <c:v>953</c:v>
                </c:pt>
                <c:pt idx="126">
                  <c:v>954</c:v>
                </c:pt>
                <c:pt idx="127">
                  <c:v>955</c:v>
                </c:pt>
                <c:pt idx="128">
                  <c:v>956</c:v>
                </c:pt>
                <c:pt idx="129">
                  <c:v>957</c:v>
                </c:pt>
                <c:pt idx="130">
                  <c:v>958</c:v>
                </c:pt>
                <c:pt idx="131">
                  <c:v>959</c:v>
                </c:pt>
                <c:pt idx="132">
                  <c:v>960</c:v>
                </c:pt>
                <c:pt idx="133">
                  <c:v>961</c:v>
                </c:pt>
                <c:pt idx="134">
                  <c:v>962</c:v>
                </c:pt>
                <c:pt idx="135">
                  <c:v>963</c:v>
                </c:pt>
                <c:pt idx="136">
                  <c:v>964</c:v>
                </c:pt>
                <c:pt idx="137">
                  <c:v>965</c:v>
                </c:pt>
                <c:pt idx="138">
                  <c:v>966</c:v>
                </c:pt>
                <c:pt idx="139">
                  <c:v>967</c:v>
                </c:pt>
                <c:pt idx="140">
                  <c:v>968</c:v>
                </c:pt>
                <c:pt idx="141">
                  <c:v>969</c:v>
                </c:pt>
                <c:pt idx="142">
                  <c:v>970</c:v>
                </c:pt>
                <c:pt idx="143">
                  <c:v>971</c:v>
                </c:pt>
                <c:pt idx="144">
                  <c:v>972</c:v>
                </c:pt>
                <c:pt idx="145">
                  <c:v>973</c:v>
                </c:pt>
                <c:pt idx="146">
                  <c:v>974</c:v>
                </c:pt>
                <c:pt idx="147">
                  <c:v>975</c:v>
                </c:pt>
                <c:pt idx="148">
                  <c:v>976</c:v>
                </c:pt>
                <c:pt idx="149">
                  <c:v>977</c:v>
                </c:pt>
                <c:pt idx="150">
                  <c:v>978</c:v>
                </c:pt>
                <c:pt idx="151">
                  <c:v>979</c:v>
                </c:pt>
                <c:pt idx="152">
                  <c:v>980</c:v>
                </c:pt>
                <c:pt idx="153">
                  <c:v>981</c:v>
                </c:pt>
                <c:pt idx="154">
                  <c:v>982</c:v>
                </c:pt>
                <c:pt idx="155">
                  <c:v>983</c:v>
                </c:pt>
                <c:pt idx="156">
                  <c:v>984</c:v>
                </c:pt>
                <c:pt idx="157">
                  <c:v>985</c:v>
                </c:pt>
                <c:pt idx="158">
                  <c:v>986</c:v>
                </c:pt>
                <c:pt idx="159">
                  <c:v>987</c:v>
                </c:pt>
                <c:pt idx="160">
                  <c:v>988</c:v>
                </c:pt>
                <c:pt idx="161">
                  <c:v>989</c:v>
                </c:pt>
                <c:pt idx="162">
                  <c:v>990</c:v>
                </c:pt>
                <c:pt idx="163">
                  <c:v>991</c:v>
                </c:pt>
                <c:pt idx="164">
                  <c:v>992</c:v>
                </c:pt>
                <c:pt idx="165">
                  <c:v>993</c:v>
                </c:pt>
                <c:pt idx="166">
                  <c:v>994</c:v>
                </c:pt>
                <c:pt idx="167">
                  <c:v>995</c:v>
                </c:pt>
                <c:pt idx="168">
                  <c:v>996</c:v>
                </c:pt>
                <c:pt idx="169">
                  <c:v>997</c:v>
                </c:pt>
                <c:pt idx="170">
                  <c:v>998</c:v>
                </c:pt>
                <c:pt idx="171">
                  <c:v>999</c:v>
                </c:pt>
                <c:pt idx="172">
                  <c:v>1000</c:v>
                </c:pt>
                <c:pt idx="173">
                  <c:v>1001</c:v>
                </c:pt>
                <c:pt idx="174">
                  <c:v>1002</c:v>
                </c:pt>
                <c:pt idx="175">
                  <c:v>1003</c:v>
                </c:pt>
                <c:pt idx="176">
                  <c:v>1004</c:v>
                </c:pt>
                <c:pt idx="177">
                  <c:v>1005</c:v>
                </c:pt>
                <c:pt idx="178">
                  <c:v>1006</c:v>
                </c:pt>
                <c:pt idx="179">
                  <c:v>1007</c:v>
                </c:pt>
                <c:pt idx="180">
                  <c:v>1008</c:v>
                </c:pt>
                <c:pt idx="181">
                  <c:v>1009</c:v>
                </c:pt>
                <c:pt idx="182">
                  <c:v>1010</c:v>
                </c:pt>
                <c:pt idx="183">
                  <c:v>1011</c:v>
                </c:pt>
                <c:pt idx="184">
                  <c:v>1012</c:v>
                </c:pt>
                <c:pt idx="185">
                  <c:v>1013</c:v>
                </c:pt>
                <c:pt idx="186">
                  <c:v>1014</c:v>
                </c:pt>
                <c:pt idx="187">
                  <c:v>1015</c:v>
                </c:pt>
                <c:pt idx="188">
                  <c:v>1016</c:v>
                </c:pt>
                <c:pt idx="189">
                  <c:v>1017</c:v>
                </c:pt>
                <c:pt idx="190">
                  <c:v>1018</c:v>
                </c:pt>
                <c:pt idx="191">
                  <c:v>1019</c:v>
                </c:pt>
                <c:pt idx="192">
                  <c:v>1020</c:v>
                </c:pt>
                <c:pt idx="193">
                  <c:v>1021</c:v>
                </c:pt>
                <c:pt idx="194">
                  <c:v>1022</c:v>
                </c:pt>
                <c:pt idx="195">
                  <c:v>1023</c:v>
                </c:pt>
                <c:pt idx="196">
                  <c:v>1024</c:v>
                </c:pt>
                <c:pt idx="197">
                  <c:v>1025</c:v>
                </c:pt>
                <c:pt idx="198">
                  <c:v>1026</c:v>
                </c:pt>
                <c:pt idx="199">
                  <c:v>1027</c:v>
                </c:pt>
                <c:pt idx="200">
                  <c:v>1028</c:v>
                </c:pt>
                <c:pt idx="201">
                  <c:v>1029</c:v>
                </c:pt>
                <c:pt idx="202">
                  <c:v>1030</c:v>
                </c:pt>
                <c:pt idx="203">
                  <c:v>1031</c:v>
                </c:pt>
                <c:pt idx="204">
                  <c:v>1032</c:v>
                </c:pt>
                <c:pt idx="205">
                  <c:v>1033</c:v>
                </c:pt>
                <c:pt idx="206">
                  <c:v>1034</c:v>
                </c:pt>
                <c:pt idx="207">
                  <c:v>1035</c:v>
                </c:pt>
                <c:pt idx="208">
                  <c:v>1036</c:v>
                </c:pt>
                <c:pt idx="209">
                  <c:v>1037</c:v>
                </c:pt>
                <c:pt idx="210">
                  <c:v>1038</c:v>
                </c:pt>
                <c:pt idx="211">
                  <c:v>1039</c:v>
                </c:pt>
              </c:numCache>
            </c:numRef>
          </c:xVal>
          <c:yVal>
            <c:numRef>
              <c:f>Graph!$G$740:$G$949</c:f>
              <c:numCache>
                <c:formatCode>General</c:formatCode>
                <c:ptCount val="2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B7-4703-838E-1FB3F2608CC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Graph!$A$739:$A$950</c:f>
              <c:numCache>
                <c:formatCode>General</c:formatCode>
                <c:ptCount val="212"/>
                <c:pt idx="0">
                  <c:v>828</c:v>
                </c:pt>
                <c:pt idx="1">
                  <c:v>829</c:v>
                </c:pt>
                <c:pt idx="2">
                  <c:v>830</c:v>
                </c:pt>
                <c:pt idx="3">
                  <c:v>831</c:v>
                </c:pt>
                <c:pt idx="4">
                  <c:v>832</c:v>
                </c:pt>
                <c:pt idx="5">
                  <c:v>833</c:v>
                </c:pt>
                <c:pt idx="6">
                  <c:v>834</c:v>
                </c:pt>
                <c:pt idx="7">
                  <c:v>835</c:v>
                </c:pt>
                <c:pt idx="8">
                  <c:v>836</c:v>
                </c:pt>
                <c:pt idx="9">
                  <c:v>837</c:v>
                </c:pt>
                <c:pt idx="10">
                  <c:v>838</c:v>
                </c:pt>
                <c:pt idx="11">
                  <c:v>839</c:v>
                </c:pt>
                <c:pt idx="12">
                  <c:v>840</c:v>
                </c:pt>
                <c:pt idx="13">
                  <c:v>841</c:v>
                </c:pt>
                <c:pt idx="14">
                  <c:v>842</c:v>
                </c:pt>
                <c:pt idx="15">
                  <c:v>843</c:v>
                </c:pt>
                <c:pt idx="16">
                  <c:v>844</c:v>
                </c:pt>
                <c:pt idx="17">
                  <c:v>845</c:v>
                </c:pt>
                <c:pt idx="18">
                  <c:v>846</c:v>
                </c:pt>
                <c:pt idx="19">
                  <c:v>847</c:v>
                </c:pt>
                <c:pt idx="20">
                  <c:v>848</c:v>
                </c:pt>
                <c:pt idx="21">
                  <c:v>849</c:v>
                </c:pt>
                <c:pt idx="22">
                  <c:v>850</c:v>
                </c:pt>
                <c:pt idx="23">
                  <c:v>851</c:v>
                </c:pt>
                <c:pt idx="24">
                  <c:v>852</c:v>
                </c:pt>
                <c:pt idx="25">
                  <c:v>853</c:v>
                </c:pt>
                <c:pt idx="26">
                  <c:v>854</c:v>
                </c:pt>
                <c:pt idx="27">
                  <c:v>855</c:v>
                </c:pt>
                <c:pt idx="28">
                  <c:v>856</c:v>
                </c:pt>
                <c:pt idx="29">
                  <c:v>857</c:v>
                </c:pt>
                <c:pt idx="30">
                  <c:v>858</c:v>
                </c:pt>
                <c:pt idx="31">
                  <c:v>859</c:v>
                </c:pt>
                <c:pt idx="32">
                  <c:v>860</c:v>
                </c:pt>
                <c:pt idx="33">
                  <c:v>861</c:v>
                </c:pt>
                <c:pt idx="34">
                  <c:v>862</c:v>
                </c:pt>
                <c:pt idx="35">
                  <c:v>863</c:v>
                </c:pt>
                <c:pt idx="36">
                  <c:v>864</c:v>
                </c:pt>
                <c:pt idx="37">
                  <c:v>865</c:v>
                </c:pt>
                <c:pt idx="38">
                  <c:v>866</c:v>
                </c:pt>
                <c:pt idx="39">
                  <c:v>867</c:v>
                </c:pt>
                <c:pt idx="40">
                  <c:v>868</c:v>
                </c:pt>
                <c:pt idx="41">
                  <c:v>869</c:v>
                </c:pt>
                <c:pt idx="42">
                  <c:v>870</c:v>
                </c:pt>
                <c:pt idx="43">
                  <c:v>871</c:v>
                </c:pt>
                <c:pt idx="44">
                  <c:v>872</c:v>
                </c:pt>
                <c:pt idx="45">
                  <c:v>873</c:v>
                </c:pt>
                <c:pt idx="46">
                  <c:v>874</c:v>
                </c:pt>
                <c:pt idx="47">
                  <c:v>875</c:v>
                </c:pt>
                <c:pt idx="48">
                  <c:v>876</c:v>
                </c:pt>
                <c:pt idx="49">
                  <c:v>877</c:v>
                </c:pt>
                <c:pt idx="50">
                  <c:v>878</c:v>
                </c:pt>
                <c:pt idx="51">
                  <c:v>879</c:v>
                </c:pt>
                <c:pt idx="52">
                  <c:v>880</c:v>
                </c:pt>
                <c:pt idx="53">
                  <c:v>881</c:v>
                </c:pt>
                <c:pt idx="54">
                  <c:v>882</c:v>
                </c:pt>
                <c:pt idx="55">
                  <c:v>883</c:v>
                </c:pt>
                <c:pt idx="56">
                  <c:v>884</c:v>
                </c:pt>
                <c:pt idx="57">
                  <c:v>885</c:v>
                </c:pt>
                <c:pt idx="58">
                  <c:v>886</c:v>
                </c:pt>
                <c:pt idx="59">
                  <c:v>887</c:v>
                </c:pt>
                <c:pt idx="60">
                  <c:v>888</c:v>
                </c:pt>
                <c:pt idx="61">
                  <c:v>889</c:v>
                </c:pt>
                <c:pt idx="62">
                  <c:v>890</c:v>
                </c:pt>
                <c:pt idx="63">
                  <c:v>891</c:v>
                </c:pt>
                <c:pt idx="64">
                  <c:v>892</c:v>
                </c:pt>
                <c:pt idx="65">
                  <c:v>893</c:v>
                </c:pt>
                <c:pt idx="66">
                  <c:v>894</c:v>
                </c:pt>
                <c:pt idx="67">
                  <c:v>895</c:v>
                </c:pt>
                <c:pt idx="68">
                  <c:v>896</c:v>
                </c:pt>
                <c:pt idx="69">
                  <c:v>897</c:v>
                </c:pt>
                <c:pt idx="70">
                  <c:v>898</c:v>
                </c:pt>
                <c:pt idx="71">
                  <c:v>899</c:v>
                </c:pt>
                <c:pt idx="72">
                  <c:v>900</c:v>
                </c:pt>
                <c:pt idx="73">
                  <c:v>901</c:v>
                </c:pt>
                <c:pt idx="74">
                  <c:v>902</c:v>
                </c:pt>
                <c:pt idx="75">
                  <c:v>903</c:v>
                </c:pt>
                <c:pt idx="76">
                  <c:v>904</c:v>
                </c:pt>
                <c:pt idx="77">
                  <c:v>905</c:v>
                </c:pt>
                <c:pt idx="78">
                  <c:v>906</c:v>
                </c:pt>
                <c:pt idx="79">
                  <c:v>907</c:v>
                </c:pt>
                <c:pt idx="80">
                  <c:v>908</c:v>
                </c:pt>
                <c:pt idx="81">
                  <c:v>909</c:v>
                </c:pt>
                <c:pt idx="82">
                  <c:v>910</c:v>
                </c:pt>
                <c:pt idx="83">
                  <c:v>911</c:v>
                </c:pt>
                <c:pt idx="84">
                  <c:v>912</c:v>
                </c:pt>
                <c:pt idx="85">
                  <c:v>913</c:v>
                </c:pt>
                <c:pt idx="86">
                  <c:v>914</c:v>
                </c:pt>
                <c:pt idx="87">
                  <c:v>915</c:v>
                </c:pt>
                <c:pt idx="88">
                  <c:v>916</c:v>
                </c:pt>
                <c:pt idx="89">
                  <c:v>917</c:v>
                </c:pt>
                <c:pt idx="90">
                  <c:v>918</c:v>
                </c:pt>
                <c:pt idx="91">
                  <c:v>919</c:v>
                </c:pt>
                <c:pt idx="92">
                  <c:v>920</c:v>
                </c:pt>
                <c:pt idx="93">
                  <c:v>921</c:v>
                </c:pt>
                <c:pt idx="94">
                  <c:v>922</c:v>
                </c:pt>
                <c:pt idx="95">
                  <c:v>923</c:v>
                </c:pt>
                <c:pt idx="96">
                  <c:v>924</c:v>
                </c:pt>
                <c:pt idx="97">
                  <c:v>925</c:v>
                </c:pt>
                <c:pt idx="98">
                  <c:v>926</c:v>
                </c:pt>
                <c:pt idx="99">
                  <c:v>927</c:v>
                </c:pt>
                <c:pt idx="100">
                  <c:v>928</c:v>
                </c:pt>
                <c:pt idx="101">
                  <c:v>929</c:v>
                </c:pt>
                <c:pt idx="102">
                  <c:v>930</c:v>
                </c:pt>
                <c:pt idx="103">
                  <c:v>931</c:v>
                </c:pt>
                <c:pt idx="104">
                  <c:v>932</c:v>
                </c:pt>
                <c:pt idx="105">
                  <c:v>933</c:v>
                </c:pt>
                <c:pt idx="106">
                  <c:v>934</c:v>
                </c:pt>
                <c:pt idx="107">
                  <c:v>935</c:v>
                </c:pt>
                <c:pt idx="108">
                  <c:v>936</c:v>
                </c:pt>
                <c:pt idx="109">
                  <c:v>937</c:v>
                </c:pt>
                <c:pt idx="110">
                  <c:v>938</c:v>
                </c:pt>
                <c:pt idx="111">
                  <c:v>939</c:v>
                </c:pt>
                <c:pt idx="112">
                  <c:v>940</c:v>
                </c:pt>
                <c:pt idx="113">
                  <c:v>941</c:v>
                </c:pt>
                <c:pt idx="114">
                  <c:v>942</c:v>
                </c:pt>
                <c:pt idx="115">
                  <c:v>943</c:v>
                </c:pt>
                <c:pt idx="116">
                  <c:v>944</c:v>
                </c:pt>
                <c:pt idx="117">
                  <c:v>945</c:v>
                </c:pt>
                <c:pt idx="118">
                  <c:v>946</c:v>
                </c:pt>
                <c:pt idx="119">
                  <c:v>947</c:v>
                </c:pt>
                <c:pt idx="120">
                  <c:v>948</c:v>
                </c:pt>
                <c:pt idx="121">
                  <c:v>949</c:v>
                </c:pt>
                <c:pt idx="122">
                  <c:v>950</c:v>
                </c:pt>
                <c:pt idx="123">
                  <c:v>951</c:v>
                </c:pt>
                <c:pt idx="124">
                  <c:v>952</c:v>
                </c:pt>
                <c:pt idx="125">
                  <c:v>953</c:v>
                </c:pt>
                <c:pt idx="126">
                  <c:v>954</c:v>
                </c:pt>
                <c:pt idx="127">
                  <c:v>955</c:v>
                </c:pt>
                <c:pt idx="128">
                  <c:v>956</c:v>
                </c:pt>
                <c:pt idx="129">
                  <c:v>957</c:v>
                </c:pt>
                <c:pt idx="130">
                  <c:v>958</c:v>
                </c:pt>
                <c:pt idx="131">
                  <c:v>959</c:v>
                </c:pt>
                <c:pt idx="132">
                  <c:v>960</c:v>
                </c:pt>
                <c:pt idx="133">
                  <c:v>961</c:v>
                </c:pt>
                <c:pt idx="134">
                  <c:v>962</c:v>
                </c:pt>
                <c:pt idx="135">
                  <c:v>963</c:v>
                </c:pt>
                <c:pt idx="136">
                  <c:v>964</c:v>
                </c:pt>
                <c:pt idx="137">
                  <c:v>965</c:v>
                </c:pt>
                <c:pt idx="138">
                  <c:v>966</c:v>
                </c:pt>
                <c:pt idx="139">
                  <c:v>967</c:v>
                </c:pt>
                <c:pt idx="140">
                  <c:v>968</c:v>
                </c:pt>
                <c:pt idx="141">
                  <c:v>969</c:v>
                </c:pt>
                <c:pt idx="142">
                  <c:v>970</c:v>
                </c:pt>
                <c:pt idx="143">
                  <c:v>971</c:v>
                </c:pt>
                <c:pt idx="144">
                  <c:v>972</c:v>
                </c:pt>
                <c:pt idx="145">
                  <c:v>973</c:v>
                </c:pt>
                <c:pt idx="146">
                  <c:v>974</c:v>
                </c:pt>
                <c:pt idx="147">
                  <c:v>975</c:v>
                </c:pt>
                <c:pt idx="148">
                  <c:v>976</c:v>
                </c:pt>
                <c:pt idx="149">
                  <c:v>977</c:v>
                </c:pt>
                <c:pt idx="150">
                  <c:v>978</c:v>
                </c:pt>
                <c:pt idx="151">
                  <c:v>979</c:v>
                </c:pt>
                <c:pt idx="152">
                  <c:v>980</c:v>
                </c:pt>
                <c:pt idx="153">
                  <c:v>981</c:v>
                </c:pt>
                <c:pt idx="154">
                  <c:v>982</c:v>
                </c:pt>
                <c:pt idx="155">
                  <c:v>983</c:v>
                </c:pt>
                <c:pt idx="156">
                  <c:v>984</c:v>
                </c:pt>
                <c:pt idx="157">
                  <c:v>985</c:v>
                </c:pt>
                <c:pt idx="158">
                  <c:v>986</c:v>
                </c:pt>
                <c:pt idx="159">
                  <c:v>987</c:v>
                </c:pt>
                <c:pt idx="160">
                  <c:v>988</c:v>
                </c:pt>
                <c:pt idx="161">
                  <c:v>989</c:v>
                </c:pt>
                <c:pt idx="162">
                  <c:v>990</c:v>
                </c:pt>
                <c:pt idx="163">
                  <c:v>991</c:v>
                </c:pt>
                <c:pt idx="164">
                  <c:v>992</c:v>
                </c:pt>
                <c:pt idx="165">
                  <c:v>993</c:v>
                </c:pt>
                <c:pt idx="166">
                  <c:v>994</c:v>
                </c:pt>
                <c:pt idx="167">
                  <c:v>995</c:v>
                </c:pt>
                <c:pt idx="168">
                  <c:v>996</c:v>
                </c:pt>
                <c:pt idx="169">
                  <c:v>997</c:v>
                </c:pt>
                <c:pt idx="170">
                  <c:v>998</c:v>
                </c:pt>
                <c:pt idx="171">
                  <c:v>999</c:v>
                </c:pt>
                <c:pt idx="172">
                  <c:v>1000</c:v>
                </c:pt>
                <c:pt idx="173">
                  <c:v>1001</c:v>
                </c:pt>
                <c:pt idx="174">
                  <c:v>1002</c:v>
                </c:pt>
                <c:pt idx="175">
                  <c:v>1003</c:v>
                </c:pt>
                <c:pt idx="176">
                  <c:v>1004</c:v>
                </c:pt>
                <c:pt idx="177">
                  <c:v>1005</c:v>
                </c:pt>
                <c:pt idx="178">
                  <c:v>1006</c:v>
                </c:pt>
                <c:pt idx="179">
                  <c:v>1007</c:v>
                </c:pt>
                <c:pt idx="180">
                  <c:v>1008</c:v>
                </c:pt>
                <c:pt idx="181">
                  <c:v>1009</c:v>
                </c:pt>
                <c:pt idx="182">
                  <c:v>1010</c:v>
                </c:pt>
                <c:pt idx="183">
                  <c:v>1011</c:v>
                </c:pt>
                <c:pt idx="184">
                  <c:v>1012</c:v>
                </c:pt>
                <c:pt idx="185">
                  <c:v>1013</c:v>
                </c:pt>
                <c:pt idx="186">
                  <c:v>1014</c:v>
                </c:pt>
                <c:pt idx="187">
                  <c:v>1015</c:v>
                </c:pt>
                <c:pt idx="188">
                  <c:v>1016</c:v>
                </c:pt>
                <c:pt idx="189">
                  <c:v>1017</c:v>
                </c:pt>
                <c:pt idx="190">
                  <c:v>1018</c:v>
                </c:pt>
                <c:pt idx="191">
                  <c:v>1019</c:v>
                </c:pt>
                <c:pt idx="192">
                  <c:v>1020</c:v>
                </c:pt>
                <c:pt idx="193">
                  <c:v>1021</c:v>
                </c:pt>
                <c:pt idx="194">
                  <c:v>1022</c:v>
                </c:pt>
                <c:pt idx="195">
                  <c:v>1023</c:v>
                </c:pt>
                <c:pt idx="196">
                  <c:v>1024</c:v>
                </c:pt>
                <c:pt idx="197">
                  <c:v>1025</c:v>
                </c:pt>
                <c:pt idx="198">
                  <c:v>1026</c:v>
                </c:pt>
                <c:pt idx="199">
                  <c:v>1027</c:v>
                </c:pt>
                <c:pt idx="200">
                  <c:v>1028</c:v>
                </c:pt>
                <c:pt idx="201">
                  <c:v>1029</c:v>
                </c:pt>
                <c:pt idx="202">
                  <c:v>1030</c:v>
                </c:pt>
                <c:pt idx="203">
                  <c:v>1031</c:v>
                </c:pt>
                <c:pt idx="204">
                  <c:v>1032</c:v>
                </c:pt>
                <c:pt idx="205">
                  <c:v>1033</c:v>
                </c:pt>
                <c:pt idx="206">
                  <c:v>1034</c:v>
                </c:pt>
                <c:pt idx="207">
                  <c:v>1035</c:v>
                </c:pt>
                <c:pt idx="208">
                  <c:v>1036</c:v>
                </c:pt>
                <c:pt idx="209">
                  <c:v>1037</c:v>
                </c:pt>
                <c:pt idx="210">
                  <c:v>1038</c:v>
                </c:pt>
                <c:pt idx="211">
                  <c:v>1039</c:v>
                </c:pt>
              </c:numCache>
            </c:numRef>
          </c:xVal>
          <c:yVal>
            <c:numRef>
              <c:f>Graph!$H$740:$H$949</c:f>
              <c:numCache>
                <c:formatCode>General</c:formatCode>
                <c:ptCount val="2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B7-4703-838E-1FB3F260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0047"/>
        <c:axId val="151911967"/>
      </c:scatterChart>
      <c:valAx>
        <c:axId val="151910047"/>
        <c:scaling>
          <c:orientation val="minMax"/>
          <c:max val="1039"/>
          <c:min val="828"/>
        </c:scaling>
        <c:delete val="0"/>
        <c:axPos val="b"/>
        <c:numFmt formatCode="General" sourceLinked="1"/>
        <c:majorTickMark val="out"/>
        <c:minorTickMark val="none"/>
        <c:tickLblPos val="nextTo"/>
        <c:crossAx val="151911967"/>
        <c:crosses val="autoZero"/>
        <c:crossBetween val="midCat"/>
      </c:valAx>
      <c:valAx>
        <c:axId val="1519119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9100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Graph!$A$953:$A$1240</c:f>
              <c:numCache>
                <c:formatCode>General</c:formatCode>
                <c:ptCount val="288"/>
                <c:pt idx="0">
                  <c:v>1071</c:v>
                </c:pt>
                <c:pt idx="1">
                  <c:v>1072</c:v>
                </c:pt>
                <c:pt idx="2">
                  <c:v>1073</c:v>
                </c:pt>
                <c:pt idx="3">
                  <c:v>1074</c:v>
                </c:pt>
                <c:pt idx="4">
                  <c:v>1075</c:v>
                </c:pt>
                <c:pt idx="5">
                  <c:v>1076</c:v>
                </c:pt>
                <c:pt idx="6">
                  <c:v>1077</c:v>
                </c:pt>
                <c:pt idx="7">
                  <c:v>1078</c:v>
                </c:pt>
                <c:pt idx="8">
                  <c:v>1079</c:v>
                </c:pt>
                <c:pt idx="9">
                  <c:v>1080</c:v>
                </c:pt>
                <c:pt idx="10">
                  <c:v>1081</c:v>
                </c:pt>
                <c:pt idx="11">
                  <c:v>1082</c:v>
                </c:pt>
                <c:pt idx="12">
                  <c:v>1083</c:v>
                </c:pt>
                <c:pt idx="13">
                  <c:v>1084</c:v>
                </c:pt>
                <c:pt idx="14">
                  <c:v>1085</c:v>
                </c:pt>
                <c:pt idx="15">
                  <c:v>1086</c:v>
                </c:pt>
                <c:pt idx="16">
                  <c:v>1087</c:v>
                </c:pt>
                <c:pt idx="17">
                  <c:v>1088</c:v>
                </c:pt>
                <c:pt idx="18">
                  <c:v>1089</c:v>
                </c:pt>
                <c:pt idx="19">
                  <c:v>1090</c:v>
                </c:pt>
                <c:pt idx="20">
                  <c:v>1091</c:v>
                </c:pt>
                <c:pt idx="21">
                  <c:v>1092</c:v>
                </c:pt>
                <c:pt idx="22">
                  <c:v>1093</c:v>
                </c:pt>
                <c:pt idx="23">
                  <c:v>1094</c:v>
                </c:pt>
                <c:pt idx="24">
                  <c:v>1095</c:v>
                </c:pt>
                <c:pt idx="25">
                  <c:v>1096</c:v>
                </c:pt>
                <c:pt idx="26">
                  <c:v>1097</c:v>
                </c:pt>
                <c:pt idx="27">
                  <c:v>1098</c:v>
                </c:pt>
                <c:pt idx="28">
                  <c:v>1099</c:v>
                </c:pt>
                <c:pt idx="29">
                  <c:v>1100</c:v>
                </c:pt>
                <c:pt idx="30">
                  <c:v>1101</c:v>
                </c:pt>
                <c:pt idx="31">
                  <c:v>1102</c:v>
                </c:pt>
                <c:pt idx="32">
                  <c:v>1103</c:v>
                </c:pt>
                <c:pt idx="33">
                  <c:v>1104</c:v>
                </c:pt>
                <c:pt idx="34">
                  <c:v>1105</c:v>
                </c:pt>
                <c:pt idx="35">
                  <c:v>1106</c:v>
                </c:pt>
                <c:pt idx="36">
                  <c:v>1107</c:v>
                </c:pt>
                <c:pt idx="37">
                  <c:v>1108</c:v>
                </c:pt>
                <c:pt idx="38">
                  <c:v>1109</c:v>
                </c:pt>
                <c:pt idx="39">
                  <c:v>1110</c:v>
                </c:pt>
                <c:pt idx="40">
                  <c:v>1111</c:v>
                </c:pt>
                <c:pt idx="41">
                  <c:v>1112</c:v>
                </c:pt>
                <c:pt idx="42">
                  <c:v>1113</c:v>
                </c:pt>
                <c:pt idx="43">
                  <c:v>1114</c:v>
                </c:pt>
                <c:pt idx="44">
                  <c:v>1115</c:v>
                </c:pt>
                <c:pt idx="45">
                  <c:v>1116</c:v>
                </c:pt>
                <c:pt idx="46">
                  <c:v>1117</c:v>
                </c:pt>
                <c:pt idx="47">
                  <c:v>1118</c:v>
                </c:pt>
                <c:pt idx="48">
                  <c:v>1119</c:v>
                </c:pt>
                <c:pt idx="49">
                  <c:v>1120</c:v>
                </c:pt>
                <c:pt idx="50">
                  <c:v>1121</c:v>
                </c:pt>
                <c:pt idx="51">
                  <c:v>1122</c:v>
                </c:pt>
                <c:pt idx="52">
                  <c:v>1123</c:v>
                </c:pt>
                <c:pt idx="53">
                  <c:v>1124</c:v>
                </c:pt>
                <c:pt idx="54">
                  <c:v>1125</c:v>
                </c:pt>
                <c:pt idx="55">
                  <c:v>1126</c:v>
                </c:pt>
                <c:pt idx="56">
                  <c:v>1127</c:v>
                </c:pt>
                <c:pt idx="57">
                  <c:v>1128</c:v>
                </c:pt>
                <c:pt idx="58">
                  <c:v>1129</c:v>
                </c:pt>
                <c:pt idx="59">
                  <c:v>1130</c:v>
                </c:pt>
                <c:pt idx="60">
                  <c:v>1131</c:v>
                </c:pt>
                <c:pt idx="61">
                  <c:v>1132</c:v>
                </c:pt>
                <c:pt idx="62">
                  <c:v>1133</c:v>
                </c:pt>
                <c:pt idx="63">
                  <c:v>1134</c:v>
                </c:pt>
                <c:pt idx="64">
                  <c:v>1135</c:v>
                </c:pt>
                <c:pt idx="65">
                  <c:v>1136</c:v>
                </c:pt>
                <c:pt idx="66">
                  <c:v>1137</c:v>
                </c:pt>
                <c:pt idx="67">
                  <c:v>1138</c:v>
                </c:pt>
                <c:pt idx="68">
                  <c:v>1139</c:v>
                </c:pt>
                <c:pt idx="69">
                  <c:v>1140</c:v>
                </c:pt>
                <c:pt idx="70">
                  <c:v>1141</c:v>
                </c:pt>
                <c:pt idx="71">
                  <c:v>1142</c:v>
                </c:pt>
                <c:pt idx="72">
                  <c:v>1143</c:v>
                </c:pt>
                <c:pt idx="73">
                  <c:v>1144</c:v>
                </c:pt>
                <c:pt idx="74">
                  <c:v>1145</c:v>
                </c:pt>
                <c:pt idx="75">
                  <c:v>1146</c:v>
                </c:pt>
                <c:pt idx="76">
                  <c:v>1147</c:v>
                </c:pt>
                <c:pt idx="77">
                  <c:v>1148</c:v>
                </c:pt>
                <c:pt idx="78">
                  <c:v>1149</c:v>
                </c:pt>
                <c:pt idx="79">
                  <c:v>1150</c:v>
                </c:pt>
                <c:pt idx="80">
                  <c:v>1151</c:v>
                </c:pt>
                <c:pt idx="81">
                  <c:v>1152</c:v>
                </c:pt>
                <c:pt idx="82">
                  <c:v>1153</c:v>
                </c:pt>
                <c:pt idx="83">
                  <c:v>1154</c:v>
                </c:pt>
                <c:pt idx="84">
                  <c:v>1155</c:v>
                </c:pt>
                <c:pt idx="85">
                  <c:v>1156</c:v>
                </c:pt>
                <c:pt idx="86">
                  <c:v>1157</c:v>
                </c:pt>
                <c:pt idx="87">
                  <c:v>1158</c:v>
                </c:pt>
                <c:pt idx="88">
                  <c:v>1159</c:v>
                </c:pt>
                <c:pt idx="89">
                  <c:v>1160</c:v>
                </c:pt>
                <c:pt idx="90">
                  <c:v>1161</c:v>
                </c:pt>
                <c:pt idx="91">
                  <c:v>1162</c:v>
                </c:pt>
                <c:pt idx="92">
                  <c:v>1163</c:v>
                </c:pt>
                <c:pt idx="93">
                  <c:v>1164</c:v>
                </c:pt>
                <c:pt idx="94">
                  <c:v>1165</c:v>
                </c:pt>
                <c:pt idx="95">
                  <c:v>1166</c:v>
                </c:pt>
                <c:pt idx="96">
                  <c:v>1167</c:v>
                </c:pt>
                <c:pt idx="97">
                  <c:v>1168</c:v>
                </c:pt>
                <c:pt idx="98">
                  <c:v>1169</c:v>
                </c:pt>
                <c:pt idx="99">
                  <c:v>1170</c:v>
                </c:pt>
                <c:pt idx="100">
                  <c:v>1171</c:v>
                </c:pt>
                <c:pt idx="101">
                  <c:v>1172</c:v>
                </c:pt>
                <c:pt idx="102">
                  <c:v>1173</c:v>
                </c:pt>
                <c:pt idx="103">
                  <c:v>1174</c:v>
                </c:pt>
                <c:pt idx="104">
                  <c:v>1175</c:v>
                </c:pt>
                <c:pt idx="105">
                  <c:v>1176</c:v>
                </c:pt>
                <c:pt idx="106">
                  <c:v>1177</c:v>
                </c:pt>
                <c:pt idx="107">
                  <c:v>1178</c:v>
                </c:pt>
                <c:pt idx="108">
                  <c:v>1179</c:v>
                </c:pt>
                <c:pt idx="109">
                  <c:v>1180</c:v>
                </c:pt>
                <c:pt idx="110">
                  <c:v>1181</c:v>
                </c:pt>
                <c:pt idx="111">
                  <c:v>1182</c:v>
                </c:pt>
                <c:pt idx="112">
                  <c:v>1183</c:v>
                </c:pt>
                <c:pt idx="113">
                  <c:v>1184</c:v>
                </c:pt>
                <c:pt idx="114">
                  <c:v>1185</c:v>
                </c:pt>
                <c:pt idx="115">
                  <c:v>1186</c:v>
                </c:pt>
                <c:pt idx="116">
                  <c:v>1187</c:v>
                </c:pt>
                <c:pt idx="117">
                  <c:v>1188</c:v>
                </c:pt>
                <c:pt idx="118">
                  <c:v>1189</c:v>
                </c:pt>
                <c:pt idx="119">
                  <c:v>1190</c:v>
                </c:pt>
                <c:pt idx="120">
                  <c:v>1191</c:v>
                </c:pt>
                <c:pt idx="121">
                  <c:v>1192</c:v>
                </c:pt>
                <c:pt idx="122">
                  <c:v>1193</c:v>
                </c:pt>
                <c:pt idx="123">
                  <c:v>1194</c:v>
                </c:pt>
                <c:pt idx="124">
                  <c:v>1195</c:v>
                </c:pt>
                <c:pt idx="125">
                  <c:v>1196</c:v>
                </c:pt>
                <c:pt idx="126">
                  <c:v>1197</c:v>
                </c:pt>
                <c:pt idx="127">
                  <c:v>1198</c:v>
                </c:pt>
                <c:pt idx="128">
                  <c:v>1199</c:v>
                </c:pt>
                <c:pt idx="129">
                  <c:v>1200</c:v>
                </c:pt>
                <c:pt idx="130">
                  <c:v>1201</c:v>
                </c:pt>
                <c:pt idx="131">
                  <c:v>1202</c:v>
                </c:pt>
                <c:pt idx="132">
                  <c:v>1203</c:v>
                </c:pt>
                <c:pt idx="133">
                  <c:v>1204</c:v>
                </c:pt>
                <c:pt idx="134">
                  <c:v>1205</c:v>
                </c:pt>
                <c:pt idx="135">
                  <c:v>1206</c:v>
                </c:pt>
                <c:pt idx="136">
                  <c:v>1207</c:v>
                </c:pt>
                <c:pt idx="137">
                  <c:v>1208</c:v>
                </c:pt>
                <c:pt idx="138">
                  <c:v>1209</c:v>
                </c:pt>
                <c:pt idx="139">
                  <c:v>1210</c:v>
                </c:pt>
                <c:pt idx="140">
                  <c:v>1211</c:v>
                </c:pt>
                <c:pt idx="141">
                  <c:v>1212</c:v>
                </c:pt>
                <c:pt idx="142">
                  <c:v>1213</c:v>
                </c:pt>
                <c:pt idx="143">
                  <c:v>1214</c:v>
                </c:pt>
                <c:pt idx="144">
                  <c:v>1215</c:v>
                </c:pt>
                <c:pt idx="145">
                  <c:v>1216</c:v>
                </c:pt>
                <c:pt idx="146">
                  <c:v>1217</c:v>
                </c:pt>
                <c:pt idx="147">
                  <c:v>1218</c:v>
                </c:pt>
                <c:pt idx="148">
                  <c:v>1219</c:v>
                </c:pt>
                <c:pt idx="149">
                  <c:v>1220</c:v>
                </c:pt>
                <c:pt idx="150">
                  <c:v>1221</c:v>
                </c:pt>
                <c:pt idx="151">
                  <c:v>1222</c:v>
                </c:pt>
                <c:pt idx="152">
                  <c:v>1223</c:v>
                </c:pt>
                <c:pt idx="153">
                  <c:v>1224</c:v>
                </c:pt>
                <c:pt idx="154">
                  <c:v>1225</c:v>
                </c:pt>
                <c:pt idx="155">
                  <c:v>1226</c:v>
                </c:pt>
                <c:pt idx="156">
                  <c:v>1227</c:v>
                </c:pt>
                <c:pt idx="157">
                  <c:v>1228</c:v>
                </c:pt>
                <c:pt idx="158">
                  <c:v>1229</c:v>
                </c:pt>
                <c:pt idx="159">
                  <c:v>1230</c:v>
                </c:pt>
                <c:pt idx="160">
                  <c:v>1231</c:v>
                </c:pt>
                <c:pt idx="161">
                  <c:v>1232</c:v>
                </c:pt>
                <c:pt idx="162">
                  <c:v>1233</c:v>
                </c:pt>
                <c:pt idx="163">
                  <c:v>1234</c:v>
                </c:pt>
                <c:pt idx="164">
                  <c:v>1235</c:v>
                </c:pt>
                <c:pt idx="165">
                  <c:v>1236</c:v>
                </c:pt>
                <c:pt idx="166">
                  <c:v>1237</c:v>
                </c:pt>
                <c:pt idx="167">
                  <c:v>1238</c:v>
                </c:pt>
                <c:pt idx="168">
                  <c:v>1239</c:v>
                </c:pt>
                <c:pt idx="169">
                  <c:v>1240</c:v>
                </c:pt>
                <c:pt idx="170">
                  <c:v>1241</c:v>
                </c:pt>
                <c:pt idx="171">
                  <c:v>1242</c:v>
                </c:pt>
                <c:pt idx="172">
                  <c:v>1243</c:v>
                </c:pt>
                <c:pt idx="173">
                  <c:v>1244</c:v>
                </c:pt>
                <c:pt idx="174">
                  <c:v>1245</c:v>
                </c:pt>
                <c:pt idx="175">
                  <c:v>1246</c:v>
                </c:pt>
                <c:pt idx="176">
                  <c:v>1247</c:v>
                </c:pt>
                <c:pt idx="177">
                  <c:v>1248</c:v>
                </c:pt>
                <c:pt idx="178">
                  <c:v>1249</c:v>
                </c:pt>
                <c:pt idx="179">
                  <c:v>1250</c:v>
                </c:pt>
                <c:pt idx="180">
                  <c:v>1251</c:v>
                </c:pt>
                <c:pt idx="181">
                  <c:v>1252</c:v>
                </c:pt>
                <c:pt idx="182">
                  <c:v>1253</c:v>
                </c:pt>
                <c:pt idx="183">
                  <c:v>1254</c:v>
                </c:pt>
                <c:pt idx="184">
                  <c:v>1255</c:v>
                </c:pt>
                <c:pt idx="185">
                  <c:v>1256</c:v>
                </c:pt>
                <c:pt idx="186">
                  <c:v>1257</c:v>
                </c:pt>
                <c:pt idx="187">
                  <c:v>1258</c:v>
                </c:pt>
                <c:pt idx="188">
                  <c:v>1259</c:v>
                </c:pt>
                <c:pt idx="189">
                  <c:v>1260</c:v>
                </c:pt>
                <c:pt idx="190">
                  <c:v>1261</c:v>
                </c:pt>
                <c:pt idx="191">
                  <c:v>1262</c:v>
                </c:pt>
                <c:pt idx="192">
                  <c:v>1263</c:v>
                </c:pt>
                <c:pt idx="193">
                  <c:v>1264</c:v>
                </c:pt>
                <c:pt idx="194">
                  <c:v>1265</c:v>
                </c:pt>
                <c:pt idx="195">
                  <c:v>1266</c:v>
                </c:pt>
                <c:pt idx="196">
                  <c:v>1267</c:v>
                </c:pt>
                <c:pt idx="197">
                  <c:v>1268</c:v>
                </c:pt>
                <c:pt idx="198">
                  <c:v>1269</c:v>
                </c:pt>
                <c:pt idx="199">
                  <c:v>1270</c:v>
                </c:pt>
                <c:pt idx="200">
                  <c:v>1271</c:v>
                </c:pt>
                <c:pt idx="201">
                  <c:v>1272</c:v>
                </c:pt>
                <c:pt idx="202">
                  <c:v>1273</c:v>
                </c:pt>
                <c:pt idx="203">
                  <c:v>1274</c:v>
                </c:pt>
                <c:pt idx="204">
                  <c:v>1275</c:v>
                </c:pt>
                <c:pt idx="205">
                  <c:v>1276</c:v>
                </c:pt>
                <c:pt idx="206">
                  <c:v>1277</c:v>
                </c:pt>
                <c:pt idx="207">
                  <c:v>1278</c:v>
                </c:pt>
                <c:pt idx="208">
                  <c:v>1279</c:v>
                </c:pt>
                <c:pt idx="209">
                  <c:v>1280</c:v>
                </c:pt>
                <c:pt idx="210">
                  <c:v>1281</c:v>
                </c:pt>
                <c:pt idx="211">
                  <c:v>1282</c:v>
                </c:pt>
                <c:pt idx="212">
                  <c:v>1283</c:v>
                </c:pt>
                <c:pt idx="213">
                  <c:v>1284</c:v>
                </c:pt>
                <c:pt idx="214">
                  <c:v>1285</c:v>
                </c:pt>
                <c:pt idx="215">
                  <c:v>1286</c:v>
                </c:pt>
                <c:pt idx="216">
                  <c:v>1287</c:v>
                </c:pt>
                <c:pt idx="217">
                  <c:v>1288</c:v>
                </c:pt>
                <c:pt idx="218">
                  <c:v>1289</c:v>
                </c:pt>
                <c:pt idx="219">
                  <c:v>1290</c:v>
                </c:pt>
                <c:pt idx="220">
                  <c:v>1291</c:v>
                </c:pt>
                <c:pt idx="221">
                  <c:v>1292</c:v>
                </c:pt>
                <c:pt idx="222">
                  <c:v>1293</c:v>
                </c:pt>
                <c:pt idx="223">
                  <c:v>1294</c:v>
                </c:pt>
                <c:pt idx="224">
                  <c:v>1295</c:v>
                </c:pt>
                <c:pt idx="225">
                  <c:v>1296</c:v>
                </c:pt>
                <c:pt idx="226">
                  <c:v>1297</c:v>
                </c:pt>
                <c:pt idx="227">
                  <c:v>1298</c:v>
                </c:pt>
                <c:pt idx="228">
                  <c:v>1299</c:v>
                </c:pt>
                <c:pt idx="229">
                  <c:v>1300</c:v>
                </c:pt>
                <c:pt idx="230">
                  <c:v>1301</c:v>
                </c:pt>
                <c:pt idx="231">
                  <c:v>1302</c:v>
                </c:pt>
                <c:pt idx="232">
                  <c:v>1303</c:v>
                </c:pt>
                <c:pt idx="233">
                  <c:v>1304</c:v>
                </c:pt>
                <c:pt idx="234">
                  <c:v>1305</c:v>
                </c:pt>
                <c:pt idx="235">
                  <c:v>1306</c:v>
                </c:pt>
                <c:pt idx="236">
                  <c:v>1307</c:v>
                </c:pt>
                <c:pt idx="237">
                  <c:v>1308</c:v>
                </c:pt>
                <c:pt idx="238">
                  <c:v>1309</c:v>
                </c:pt>
                <c:pt idx="239">
                  <c:v>1310</c:v>
                </c:pt>
                <c:pt idx="240">
                  <c:v>1311</c:v>
                </c:pt>
                <c:pt idx="241">
                  <c:v>1312</c:v>
                </c:pt>
                <c:pt idx="242">
                  <c:v>1313</c:v>
                </c:pt>
                <c:pt idx="243">
                  <c:v>1314</c:v>
                </c:pt>
                <c:pt idx="244">
                  <c:v>1315</c:v>
                </c:pt>
                <c:pt idx="245">
                  <c:v>1316</c:v>
                </c:pt>
                <c:pt idx="246">
                  <c:v>1317</c:v>
                </c:pt>
                <c:pt idx="247">
                  <c:v>1318</c:v>
                </c:pt>
                <c:pt idx="248">
                  <c:v>1319</c:v>
                </c:pt>
                <c:pt idx="249">
                  <c:v>1320</c:v>
                </c:pt>
                <c:pt idx="250">
                  <c:v>1321</c:v>
                </c:pt>
                <c:pt idx="251">
                  <c:v>1322</c:v>
                </c:pt>
                <c:pt idx="252">
                  <c:v>1323</c:v>
                </c:pt>
                <c:pt idx="253">
                  <c:v>1324</c:v>
                </c:pt>
                <c:pt idx="254">
                  <c:v>1325</c:v>
                </c:pt>
                <c:pt idx="255">
                  <c:v>1326</c:v>
                </c:pt>
                <c:pt idx="256">
                  <c:v>1327</c:v>
                </c:pt>
                <c:pt idx="257">
                  <c:v>1328</c:v>
                </c:pt>
                <c:pt idx="258">
                  <c:v>1329</c:v>
                </c:pt>
                <c:pt idx="259">
                  <c:v>1330</c:v>
                </c:pt>
                <c:pt idx="260">
                  <c:v>1331</c:v>
                </c:pt>
                <c:pt idx="261">
                  <c:v>1332</c:v>
                </c:pt>
                <c:pt idx="262">
                  <c:v>1333</c:v>
                </c:pt>
                <c:pt idx="263">
                  <c:v>1334</c:v>
                </c:pt>
                <c:pt idx="264">
                  <c:v>1335</c:v>
                </c:pt>
                <c:pt idx="265">
                  <c:v>1336</c:v>
                </c:pt>
                <c:pt idx="266">
                  <c:v>1337</c:v>
                </c:pt>
                <c:pt idx="267">
                  <c:v>1338</c:v>
                </c:pt>
                <c:pt idx="268">
                  <c:v>1339</c:v>
                </c:pt>
                <c:pt idx="269">
                  <c:v>1340</c:v>
                </c:pt>
                <c:pt idx="270">
                  <c:v>1341</c:v>
                </c:pt>
                <c:pt idx="271">
                  <c:v>1342</c:v>
                </c:pt>
                <c:pt idx="272">
                  <c:v>1343</c:v>
                </c:pt>
                <c:pt idx="273">
                  <c:v>1344</c:v>
                </c:pt>
                <c:pt idx="274">
                  <c:v>1345</c:v>
                </c:pt>
                <c:pt idx="275">
                  <c:v>1346</c:v>
                </c:pt>
                <c:pt idx="276">
                  <c:v>1347</c:v>
                </c:pt>
                <c:pt idx="277">
                  <c:v>1348</c:v>
                </c:pt>
                <c:pt idx="278">
                  <c:v>1349</c:v>
                </c:pt>
                <c:pt idx="279">
                  <c:v>1350</c:v>
                </c:pt>
                <c:pt idx="280">
                  <c:v>1351</c:v>
                </c:pt>
                <c:pt idx="281">
                  <c:v>1352</c:v>
                </c:pt>
                <c:pt idx="282">
                  <c:v>1353</c:v>
                </c:pt>
                <c:pt idx="283">
                  <c:v>1354</c:v>
                </c:pt>
                <c:pt idx="284">
                  <c:v>1355</c:v>
                </c:pt>
                <c:pt idx="285">
                  <c:v>1356</c:v>
                </c:pt>
                <c:pt idx="286">
                  <c:v>1357</c:v>
                </c:pt>
                <c:pt idx="287">
                  <c:v>1358</c:v>
                </c:pt>
              </c:numCache>
            </c:numRef>
          </c:xVal>
          <c:yVal>
            <c:numRef>
              <c:f>Graph!$D$954:$D$1239</c:f>
              <c:numCache>
                <c:formatCode>General</c:formatCode>
                <c:ptCount val="286"/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9-4239-8026-5E07C8B398A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Graph!$A$953:$A$1240</c:f>
              <c:numCache>
                <c:formatCode>General</c:formatCode>
                <c:ptCount val="288"/>
                <c:pt idx="0">
                  <c:v>1071</c:v>
                </c:pt>
                <c:pt idx="1">
                  <c:v>1072</c:v>
                </c:pt>
                <c:pt idx="2">
                  <c:v>1073</c:v>
                </c:pt>
                <c:pt idx="3">
                  <c:v>1074</c:v>
                </c:pt>
                <c:pt idx="4">
                  <c:v>1075</c:v>
                </c:pt>
                <c:pt idx="5">
                  <c:v>1076</c:v>
                </c:pt>
                <c:pt idx="6">
                  <c:v>1077</c:v>
                </c:pt>
                <c:pt idx="7">
                  <c:v>1078</c:v>
                </c:pt>
                <c:pt idx="8">
                  <c:v>1079</c:v>
                </c:pt>
                <c:pt idx="9">
                  <c:v>1080</c:v>
                </c:pt>
                <c:pt idx="10">
                  <c:v>1081</c:v>
                </c:pt>
                <c:pt idx="11">
                  <c:v>1082</c:v>
                </c:pt>
                <c:pt idx="12">
                  <c:v>1083</c:v>
                </c:pt>
                <c:pt idx="13">
                  <c:v>1084</c:v>
                </c:pt>
                <c:pt idx="14">
                  <c:v>1085</c:v>
                </c:pt>
                <c:pt idx="15">
                  <c:v>1086</c:v>
                </c:pt>
                <c:pt idx="16">
                  <c:v>1087</c:v>
                </c:pt>
                <c:pt idx="17">
                  <c:v>1088</c:v>
                </c:pt>
                <c:pt idx="18">
                  <c:v>1089</c:v>
                </c:pt>
                <c:pt idx="19">
                  <c:v>1090</c:v>
                </c:pt>
                <c:pt idx="20">
                  <c:v>1091</c:v>
                </c:pt>
                <c:pt idx="21">
                  <c:v>1092</c:v>
                </c:pt>
                <c:pt idx="22">
                  <c:v>1093</c:v>
                </c:pt>
                <c:pt idx="23">
                  <c:v>1094</c:v>
                </c:pt>
                <c:pt idx="24">
                  <c:v>1095</c:v>
                </c:pt>
                <c:pt idx="25">
                  <c:v>1096</c:v>
                </c:pt>
                <c:pt idx="26">
                  <c:v>1097</c:v>
                </c:pt>
                <c:pt idx="27">
                  <c:v>1098</c:v>
                </c:pt>
                <c:pt idx="28">
                  <c:v>1099</c:v>
                </c:pt>
                <c:pt idx="29">
                  <c:v>1100</c:v>
                </c:pt>
                <c:pt idx="30">
                  <c:v>1101</c:v>
                </c:pt>
                <c:pt idx="31">
                  <c:v>1102</c:v>
                </c:pt>
                <c:pt idx="32">
                  <c:v>1103</c:v>
                </c:pt>
                <c:pt idx="33">
                  <c:v>1104</c:v>
                </c:pt>
                <c:pt idx="34">
                  <c:v>1105</c:v>
                </c:pt>
                <c:pt idx="35">
                  <c:v>1106</c:v>
                </c:pt>
                <c:pt idx="36">
                  <c:v>1107</c:v>
                </c:pt>
                <c:pt idx="37">
                  <c:v>1108</c:v>
                </c:pt>
                <c:pt idx="38">
                  <c:v>1109</c:v>
                </c:pt>
                <c:pt idx="39">
                  <c:v>1110</c:v>
                </c:pt>
                <c:pt idx="40">
                  <c:v>1111</c:v>
                </c:pt>
                <c:pt idx="41">
                  <c:v>1112</c:v>
                </c:pt>
                <c:pt idx="42">
                  <c:v>1113</c:v>
                </c:pt>
                <c:pt idx="43">
                  <c:v>1114</c:v>
                </c:pt>
                <c:pt idx="44">
                  <c:v>1115</c:v>
                </c:pt>
                <c:pt idx="45">
                  <c:v>1116</c:v>
                </c:pt>
                <c:pt idx="46">
                  <c:v>1117</c:v>
                </c:pt>
                <c:pt idx="47">
                  <c:v>1118</c:v>
                </c:pt>
                <c:pt idx="48">
                  <c:v>1119</c:v>
                </c:pt>
                <c:pt idx="49">
                  <c:v>1120</c:v>
                </c:pt>
                <c:pt idx="50">
                  <c:v>1121</c:v>
                </c:pt>
                <c:pt idx="51">
                  <c:v>1122</c:v>
                </c:pt>
                <c:pt idx="52">
                  <c:v>1123</c:v>
                </c:pt>
                <c:pt idx="53">
                  <c:v>1124</c:v>
                </c:pt>
                <c:pt idx="54">
                  <c:v>1125</c:v>
                </c:pt>
                <c:pt idx="55">
                  <c:v>1126</c:v>
                </c:pt>
                <c:pt idx="56">
                  <c:v>1127</c:v>
                </c:pt>
                <c:pt idx="57">
                  <c:v>1128</c:v>
                </c:pt>
                <c:pt idx="58">
                  <c:v>1129</c:v>
                </c:pt>
                <c:pt idx="59">
                  <c:v>1130</c:v>
                </c:pt>
                <c:pt idx="60">
                  <c:v>1131</c:v>
                </c:pt>
                <c:pt idx="61">
                  <c:v>1132</c:v>
                </c:pt>
                <c:pt idx="62">
                  <c:v>1133</c:v>
                </c:pt>
                <c:pt idx="63">
                  <c:v>1134</c:v>
                </c:pt>
                <c:pt idx="64">
                  <c:v>1135</c:v>
                </c:pt>
                <c:pt idx="65">
                  <c:v>1136</c:v>
                </c:pt>
                <c:pt idx="66">
                  <c:v>1137</c:v>
                </c:pt>
                <c:pt idx="67">
                  <c:v>1138</c:v>
                </c:pt>
                <c:pt idx="68">
                  <c:v>1139</c:v>
                </c:pt>
                <c:pt idx="69">
                  <c:v>1140</c:v>
                </c:pt>
                <c:pt idx="70">
                  <c:v>1141</c:v>
                </c:pt>
                <c:pt idx="71">
                  <c:v>1142</c:v>
                </c:pt>
                <c:pt idx="72">
                  <c:v>1143</c:v>
                </c:pt>
                <c:pt idx="73">
                  <c:v>1144</c:v>
                </c:pt>
                <c:pt idx="74">
                  <c:v>1145</c:v>
                </c:pt>
                <c:pt idx="75">
                  <c:v>1146</c:v>
                </c:pt>
                <c:pt idx="76">
                  <c:v>1147</c:v>
                </c:pt>
                <c:pt idx="77">
                  <c:v>1148</c:v>
                </c:pt>
                <c:pt idx="78">
                  <c:v>1149</c:v>
                </c:pt>
                <c:pt idx="79">
                  <c:v>1150</c:v>
                </c:pt>
                <c:pt idx="80">
                  <c:v>1151</c:v>
                </c:pt>
                <c:pt idx="81">
                  <c:v>1152</c:v>
                </c:pt>
                <c:pt idx="82">
                  <c:v>1153</c:v>
                </c:pt>
                <c:pt idx="83">
                  <c:v>1154</c:v>
                </c:pt>
                <c:pt idx="84">
                  <c:v>1155</c:v>
                </c:pt>
                <c:pt idx="85">
                  <c:v>1156</c:v>
                </c:pt>
                <c:pt idx="86">
                  <c:v>1157</c:v>
                </c:pt>
                <c:pt idx="87">
                  <c:v>1158</c:v>
                </c:pt>
                <c:pt idx="88">
                  <c:v>1159</c:v>
                </c:pt>
                <c:pt idx="89">
                  <c:v>1160</c:v>
                </c:pt>
                <c:pt idx="90">
                  <c:v>1161</c:v>
                </c:pt>
                <c:pt idx="91">
                  <c:v>1162</c:v>
                </c:pt>
                <c:pt idx="92">
                  <c:v>1163</c:v>
                </c:pt>
                <c:pt idx="93">
                  <c:v>1164</c:v>
                </c:pt>
                <c:pt idx="94">
                  <c:v>1165</c:v>
                </c:pt>
                <c:pt idx="95">
                  <c:v>1166</c:v>
                </c:pt>
                <c:pt idx="96">
                  <c:v>1167</c:v>
                </c:pt>
                <c:pt idx="97">
                  <c:v>1168</c:v>
                </c:pt>
                <c:pt idx="98">
                  <c:v>1169</c:v>
                </c:pt>
                <c:pt idx="99">
                  <c:v>1170</c:v>
                </c:pt>
                <c:pt idx="100">
                  <c:v>1171</c:v>
                </c:pt>
                <c:pt idx="101">
                  <c:v>1172</c:v>
                </c:pt>
                <c:pt idx="102">
                  <c:v>1173</c:v>
                </c:pt>
                <c:pt idx="103">
                  <c:v>1174</c:v>
                </c:pt>
                <c:pt idx="104">
                  <c:v>1175</c:v>
                </c:pt>
                <c:pt idx="105">
                  <c:v>1176</c:v>
                </c:pt>
                <c:pt idx="106">
                  <c:v>1177</c:v>
                </c:pt>
                <c:pt idx="107">
                  <c:v>1178</c:v>
                </c:pt>
                <c:pt idx="108">
                  <c:v>1179</c:v>
                </c:pt>
                <c:pt idx="109">
                  <c:v>1180</c:v>
                </c:pt>
                <c:pt idx="110">
                  <c:v>1181</c:v>
                </c:pt>
                <c:pt idx="111">
                  <c:v>1182</c:v>
                </c:pt>
                <c:pt idx="112">
                  <c:v>1183</c:v>
                </c:pt>
                <c:pt idx="113">
                  <c:v>1184</c:v>
                </c:pt>
                <c:pt idx="114">
                  <c:v>1185</c:v>
                </c:pt>
                <c:pt idx="115">
                  <c:v>1186</c:v>
                </c:pt>
                <c:pt idx="116">
                  <c:v>1187</c:v>
                </c:pt>
                <c:pt idx="117">
                  <c:v>1188</c:v>
                </c:pt>
                <c:pt idx="118">
                  <c:v>1189</c:v>
                </c:pt>
                <c:pt idx="119">
                  <c:v>1190</c:v>
                </c:pt>
                <c:pt idx="120">
                  <c:v>1191</c:v>
                </c:pt>
                <c:pt idx="121">
                  <c:v>1192</c:v>
                </c:pt>
                <c:pt idx="122">
                  <c:v>1193</c:v>
                </c:pt>
                <c:pt idx="123">
                  <c:v>1194</c:v>
                </c:pt>
                <c:pt idx="124">
                  <c:v>1195</c:v>
                </c:pt>
                <c:pt idx="125">
                  <c:v>1196</c:v>
                </c:pt>
                <c:pt idx="126">
                  <c:v>1197</c:v>
                </c:pt>
                <c:pt idx="127">
                  <c:v>1198</c:v>
                </c:pt>
                <c:pt idx="128">
                  <c:v>1199</c:v>
                </c:pt>
                <c:pt idx="129">
                  <c:v>1200</c:v>
                </c:pt>
                <c:pt idx="130">
                  <c:v>1201</c:v>
                </c:pt>
                <c:pt idx="131">
                  <c:v>1202</c:v>
                </c:pt>
                <c:pt idx="132">
                  <c:v>1203</c:v>
                </c:pt>
                <c:pt idx="133">
                  <c:v>1204</c:v>
                </c:pt>
                <c:pt idx="134">
                  <c:v>1205</c:v>
                </c:pt>
                <c:pt idx="135">
                  <c:v>1206</c:v>
                </c:pt>
                <c:pt idx="136">
                  <c:v>1207</c:v>
                </c:pt>
                <c:pt idx="137">
                  <c:v>1208</c:v>
                </c:pt>
                <c:pt idx="138">
                  <c:v>1209</c:v>
                </c:pt>
                <c:pt idx="139">
                  <c:v>1210</c:v>
                </c:pt>
                <c:pt idx="140">
                  <c:v>1211</c:v>
                </c:pt>
                <c:pt idx="141">
                  <c:v>1212</c:v>
                </c:pt>
                <c:pt idx="142">
                  <c:v>1213</c:v>
                </c:pt>
                <c:pt idx="143">
                  <c:v>1214</c:v>
                </c:pt>
                <c:pt idx="144">
                  <c:v>1215</c:v>
                </c:pt>
                <c:pt idx="145">
                  <c:v>1216</c:v>
                </c:pt>
                <c:pt idx="146">
                  <c:v>1217</c:v>
                </c:pt>
                <c:pt idx="147">
                  <c:v>1218</c:v>
                </c:pt>
                <c:pt idx="148">
                  <c:v>1219</c:v>
                </c:pt>
                <c:pt idx="149">
                  <c:v>1220</c:v>
                </c:pt>
                <c:pt idx="150">
                  <c:v>1221</c:v>
                </c:pt>
                <c:pt idx="151">
                  <c:v>1222</c:v>
                </c:pt>
                <c:pt idx="152">
                  <c:v>1223</c:v>
                </c:pt>
                <c:pt idx="153">
                  <c:v>1224</c:v>
                </c:pt>
                <c:pt idx="154">
                  <c:v>1225</c:v>
                </c:pt>
                <c:pt idx="155">
                  <c:v>1226</c:v>
                </c:pt>
                <c:pt idx="156">
                  <c:v>1227</c:v>
                </c:pt>
                <c:pt idx="157">
                  <c:v>1228</c:v>
                </c:pt>
                <c:pt idx="158">
                  <c:v>1229</c:v>
                </c:pt>
                <c:pt idx="159">
                  <c:v>1230</c:v>
                </c:pt>
                <c:pt idx="160">
                  <c:v>1231</c:v>
                </c:pt>
                <c:pt idx="161">
                  <c:v>1232</c:v>
                </c:pt>
                <c:pt idx="162">
                  <c:v>1233</c:v>
                </c:pt>
                <c:pt idx="163">
                  <c:v>1234</c:v>
                </c:pt>
                <c:pt idx="164">
                  <c:v>1235</c:v>
                </c:pt>
                <c:pt idx="165">
                  <c:v>1236</c:v>
                </c:pt>
                <c:pt idx="166">
                  <c:v>1237</c:v>
                </c:pt>
                <c:pt idx="167">
                  <c:v>1238</c:v>
                </c:pt>
                <c:pt idx="168">
                  <c:v>1239</c:v>
                </c:pt>
                <c:pt idx="169">
                  <c:v>1240</c:v>
                </c:pt>
                <c:pt idx="170">
                  <c:v>1241</c:v>
                </c:pt>
                <c:pt idx="171">
                  <c:v>1242</c:v>
                </c:pt>
                <c:pt idx="172">
                  <c:v>1243</c:v>
                </c:pt>
                <c:pt idx="173">
                  <c:v>1244</c:v>
                </c:pt>
                <c:pt idx="174">
                  <c:v>1245</c:v>
                </c:pt>
                <c:pt idx="175">
                  <c:v>1246</c:v>
                </c:pt>
                <c:pt idx="176">
                  <c:v>1247</c:v>
                </c:pt>
                <c:pt idx="177">
                  <c:v>1248</c:v>
                </c:pt>
                <c:pt idx="178">
                  <c:v>1249</c:v>
                </c:pt>
                <c:pt idx="179">
                  <c:v>1250</c:v>
                </c:pt>
                <c:pt idx="180">
                  <c:v>1251</c:v>
                </c:pt>
                <c:pt idx="181">
                  <c:v>1252</c:v>
                </c:pt>
                <c:pt idx="182">
                  <c:v>1253</c:v>
                </c:pt>
                <c:pt idx="183">
                  <c:v>1254</c:v>
                </c:pt>
                <c:pt idx="184">
                  <c:v>1255</c:v>
                </c:pt>
                <c:pt idx="185">
                  <c:v>1256</c:v>
                </c:pt>
                <c:pt idx="186">
                  <c:v>1257</c:v>
                </c:pt>
                <c:pt idx="187">
                  <c:v>1258</c:v>
                </c:pt>
                <c:pt idx="188">
                  <c:v>1259</c:v>
                </c:pt>
                <c:pt idx="189">
                  <c:v>1260</c:v>
                </c:pt>
                <c:pt idx="190">
                  <c:v>1261</c:v>
                </c:pt>
                <c:pt idx="191">
                  <c:v>1262</c:v>
                </c:pt>
                <c:pt idx="192">
                  <c:v>1263</c:v>
                </c:pt>
                <c:pt idx="193">
                  <c:v>1264</c:v>
                </c:pt>
                <c:pt idx="194">
                  <c:v>1265</c:v>
                </c:pt>
                <c:pt idx="195">
                  <c:v>1266</c:v>
                </c:pt>
                <c:pt idx="196">
                  <c:v>1267</c:v>
                </c:pt>
                <c:pt idx="197">
                  <c:v>1268</c:v>
                </c:pt>
                <c:pt idx="198">
                  <c:v>1269</c:v>
                </c:pt>
                <c:pt idx="199">
                  <c:v>1270</c:v>
                </c:pt>
                <c:pt idx="200">
                  <c:v>1271</c:v>
                </c:pt>
                <c:pt idx="201">
                  <c:v>1272</c:v>
                </c:pt>
                <c:pt idx="202">
                  <c:v>1273</c:v>
                </c:pt>
                <c:pt idx="203">
                  <c:v>1274</c:v>
                </c:pt>
                <c:pt idx="204">
                  <c:v>1275</c:v>
                </c:pt>
                <c:pt idx="205">
                  <c:v>1276</c:v>
                </c:pt>
                <c:pt idx="206">
                  <c:v>1277</c:v>
                </c:pt>
                <c:pt idx="207">
                  <c:v>1278</c:v>
                </c:pt>
                <c:pt idx="208">
                  <c:v>1279</c:v>
                </c:pt>
                <c:pt idx="209">
                  <c:v>1280</c:v>
                </c:pt>
                <c:pt idx="210">
                  <c:v>1281</c:v>
                </c:pt>
                <c:pt idx="211">
                  <c:v>1282</c:v>
                </c:pt>
                <c:pt idx="212">
                  <c:v>1283</c:v>
                </c:pt>
                <c:pt idx="213">
                  <c:v>1284</c:v>
                </c:pt>
                <c:pt idx="214">
                  <c:v>1285</c:v>
                </c:pt>
                <c:pt idx="215">
                  <c:v>1286</c:v>
                </c:pt>
                <c:pt idx="216">
                  <c:v>1287</c:v>
                </c:pt>
                <c:pt idx="217">
                  <c:v>1288</c:v>
                </c:pt>
                <c:pt idx="218">
                  <c:v>1289</c:v>
                </c:pt>
                <c:pt idx="219">
                  <c:v>1290</c:v>
                </c:pt>
                <c:pt idx="220">
                  <c:v>1291</c:v>
                </c:pt>
                <c:pt idx="221">
                  <c:v>1292</c:v>
                </c:pt>
                <c:pt idx="222">
                  <c:v>1293</c:v>
                </c:pt>
                <c:pt idx="223">
                  <c:v>1294</c:v>
                </c:pt>
                <c:pt idx="224">
                  <c:v>1295</c:v>
                </c:pt>
                <c:pt idx="225">
                  <c:v>1296</c:v>
                </c:pt>
                <c:pt idx="226">
                  <c:v>1297</c:v>
                </c:pt>
                <c:pt idx="227">
                  <c:v>1298</c:v>
                </c:pt>
                <c:pt idx="228">
                  <c:v>1299</c:v>
                </c:pt>
                <c:pt idx="229">
                  <c:v>1300</c:v>
                </c:pt>
                <c:pt idx="230">
                  <c:v>1301</c:v>
                </c:pt>
                <c:pt idx="231">
                  <c:v>1302</c:v>
                </c:pt>
                <c:pt idx="232">
                  <c:v>1303</c:v>
                </c:pt>
                <c:pt idx="233">
                  <c:v>1304</c:v>
                </c:pt>
                <c:pt idx="234">
                  <c:v>1305</c:v>
                </c:pt>
                <c:pt idx="235">
                  <c:v>1306</c:v>
                </c:pt>
                <c:pt idx="236">
                  <c:v>1307</c:v>
                </c:pt>
                <c:pt idx="237">
                  <c:v>1308</c:v>
                </c:pt>
                <c:pt idx="238">
                  <c:v>1309</c:v>
                </c:pt>
                <c:pt idx="239">
                  <c:v>1310</c:v>
                </c:pt>
                <c:pt idx="240">
                  <c:v>1311</c:v>
                </c:pt>
                <c:pt idx="241">
                  <c:v>1312</c:v>
                </c:pt>
                <c:pt idx="242">
                  <c:v>1313</c:v>
                </c:pt>
                <c:pt idx="243">
                  <c:v>1314</c:v>
                </c:pt>
                <c:pt idx="244">
                  <c:v>1315</c:v>
                </c:pt>
                <c:pt idx="245">
                  <c:v>1316</c:v>
                </c:pt>
                <c:pt idx="246">
                  <c:v>1317</c:v>
                </c:pt>
                <c:pt idx="247">
                  <c:v>1318</c:v>
                </c:pt>
                <c:pt idx="248">
                  <c:v>1319</c:v>
                </c:pt>
                <c:pt idx="249">
                  <c:v>1320</c:v>
                </c:pt>
                <c:pt idx="250">
                  <c:v>1321</c:v>
                </c:pt>
                <c:pt idx="251">
                  <c:v>1322</c:v>
                </c:pt>
                <c:pt idx="252">
                  <c:v>1323</c:v>
                </c:pt>
                <c:pt idx="253">
                  <c:v>1324</c:v>
                </c:pt>
                <c:pt idx="254">
                  <c:v>1325</c:v>
                </c:pt>
                <c:pt idx="255">
                  <c:v>1326</c:v>
                </c:pt>
                <c:pt idx="256">
                  <c:v>1327</c:v>
                </c:pt>
                <c:pt idx="257">
                  <c:v>1328</c:v>
                </c:pt>
                <c:pt idx="258">
                  <c:v>1329</c:v>
                </c:pt>
                <c:pt idx="259">
                  <c:v>1330</c:v>
                </c:pt>
                <c:pt idx="260">
                  <c:v>1331</c:v>
                </c:pt>
                <c:pt idx="261">
                  <c:v>1332</c:v>
                </c:pt>
                <c:pt idx="262">
                  <c:v>1333</c:v>
                </c:pt>
                <c:pt idx="263">
                  <c:v>1334</c:v>
                </c:pt>
                <c:pt idx="264">
                  <c:v>1335</c:v>
                </c:pt>
                <c:pt idx="265">
                  <c:v>1336</c:v>
                </c:pt>
                <c:pt idx="266">
                  <c:v>1337</c:v>
                </c:pt>
                <c:pt idx="267">
                  <c:v>1338</c:v>
                </c:pt>
                <c:pt idx="268">
                  <c:v>1339</c:v>
                </c:pt>
                <c:pt idx="269">
                  <c:v>1340</c:v>
                </c:pt>
                <c:pt idx="270">
                  <c:v>1341</c:v>
                </c:pt>
                <c:pt idx="271">
                  <c:v>1342</c:v>
                </c:pt>
                <c:pt idx="272">
                  <c:v>1343</c:v>
                </c:pt>
                <c:pt idx="273">
                  <c:v>1344</c:v>
                </c:pt>
                <c:pt idx="274">
                  <c:v>1345</c:v>
                </c:pt>
                <c:pt idx="275">
                  <c:v>1346</c:v>
                </c:pt>
                <c:pt idx="276">
                  <c:v>1347</c:v>
                </c:pt>
                <c:pt idx="277">
                  <c:v>1348</c:v>
                </c:pt>
                <c:pt idx="278">
                  <c:v>1349</c:v>
                </c:pt>
                <c:pt idx="279">
                  <c:v>1350</c:v>
                </c:pt>
                <c:pt idx="280">
                  <c:v>1351</c:v>
                </c:pt>
                <c:pt idx="281">
                  <c:v>1352</c:v>
                </c:pt>
                <c:pt idx="282">
                  <c:v>1353</c:v>
                </c:pt>
                <c:pt idx="283">
                  <c:v>1354</c:v>
                </c:pt>
                <c:pt idx="284">
                  <c:v>1355</c:v>
                </c:pt>
                <c:pt idx="285">
                  <c:v>1356</c:v>
                </c:pt>
                <c:pt idx="286">
                  <c:v>1357</c:v>
                </c:pt>
                <c:pt idx="287">
                  <c:v>1358</c:v>
                </c:pt>
              </c:numCache>
            </c:numRef>
          </c:xVal>
          <c:yVal>
            <c:numRef>
              <c:f>Graph!$B$954:$B$1239</c:f>
              <c:numCache>
                <c:formatCode>General</c:formatCode>
                <c:ptCount val="2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59-4239-8026-5E07C8B398A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Graph!$A$953:$A$1240</c:f>
              <c:numCache>
                <c:formatCode>General</c:formatCode>
                <c:ptCount val="288"/>
                <c:pt idx="0">
                  <c:v>1071</c:v>
                </c:pt>
                <c:pt idx="1">
                  <c:v>1072</c:v>
                </c:pt>
                <c:pt idx="2">
                  <c:v>1073</c:v>
                </c:pt>
                <c:pt idx="3">
                  <c:v>1074</c:v>
                </c:pt>
                <c:pt idx="4">
                  <c:v>1075</c:v>
                </c:pt>
                <c:pt idx="5">
                  <c:v>1076</c:v>
                </c:pt>
                <c:pt idx="6">
                  <c:v>1077</c:v>
                </c:pt>
                <c:pt idx="7">
                  <c:v>1078</c:v>
                </c:pt>
                <c:pt idx="8">
                  <c:v>1079</c:v>
                </c:pt>
                <c:pt idx="9">
                  <c:v>1080</c:v>
                </c:pt>
                <c:pt idx="10">
                  <c:v>1081</c:v>
                </c:pt>
                <c:pt idx="11">
                  <c:v>1082</c:v>
                </c:pt>
                <c:pt idx="12">
                  <c:v>1083</c:v>
                </c:pt>
                <c:pt idx="13">
                  <c:v>1084</c:v>
                </c:pt>
                <c:pt idx="14">
                  <c:v>1085</c:v>
                </c:pt>
                <c:pt idx="15">
                  <c:v>1086</c:v>
                </c:pt>
                <c:pt idx="16">
                  <c:v>1087</c:v>
                </c:pt>
                <c:pt idx="17">
                  <c:v>1088</c:v>
                </c:pt>
                <c:pt idx="18">
                  <c:v>1089</c:v>
                </c:pt>
                <c:pt idx="19">
                  <c:v>1090</c:v>
                </c:pt>
                <c:pt idx="20">
                  <c:v>1091</c:v>
                </c:pt>
                <c:pt idx="21">
                  <c:v>1092</c:v>
                </c:pt>
                <c:pt idx="22">
                  <c:v>1093</c:v>
                </c:pt>
                <c:pt idx="23">
                  <c:v>1094</c:v>
                </c:pt>
                <c:pt idx="24">
                  <c:v>1095</c:v>
                </c:pt>
                <c:pt idx="25">
                  <c:v>1096</c:v>
                </c:pt>
                <c:pt idx="26">
                  <c:v>1097</c:v>
                </c:pt>
                <c:pt idx="27">
                  <c:v>1098</c:v>
                </c:pt>
                <c:pt idx="28">
                  <c:v>1099</c:v>
                </c:pt>
                <c:pt idx="29">
                  <c:v>1100</c:v>
                </c:pt>
                <c:pt idx="30">
                  <c:v>1101</c:v>
                </c:pt>
                <c:pt idx="31">
                  <c:v>1102</c:v>
                </c:pt>
                <c:pt idx="32">
                  <c:v>1103</c:v>
                </c:pt>
                <c:pt idx="33">
                  <c:v>1104</c:v>
                </c:pt>
                <c:pt idx="34">
                  <c:v>1105</c:v>
                </c:pt>
                <c:pt idx="35">
                  <c:v>1106</c:v>
                </c:pt>
                <c:pt idx="36">
                  <c:v>1107</c:v>
                </c:pt>
                <c:pt idx="37">
                  <c:v>1108</c:v>
                </c:pt>
                <c:pt idx="38">
                  <c:v>1109</c:v>
                </c:pt>
                <c:pt idx="39">
                  <c:v>1110</c:v>
                </c:pt>
                <c:pt idx="40">
                  <c:v>1111</c:v>
                </c:pt>
                <c:pt idx="41">
                  <c:v>1112</c:v>
                </c:pt>
                <c:pt idx="42">
                  <c:v>1113</c:v>
                </c:pt>
                <c:pt idx="43">
                  <c:v>1114</c:v>
                </c:pt>
                <c:pt idx="44">
                  <c:v>1115</c:v>
                </c:pt>
                <c:pt idx="45">
                  <c:v>1116</c:v>
                </c:pt>
                <c:pt idx="46">
                  <c:v>1117</c:v>
                </c:pt>
                <c:pt idx="47">
                  <c:v>1118</c:v>
                </c:pt>
                <c:pt idx="48">
                  <c:v>1119</c:v>
                </c:pt>
                <c:pt idx="49">
                  <c:v>1120</c:v>
                </c:pt>
                <c:pt idx="50">
                  <c:v>1121</c:v>
                </c:pt>
                <c:pt idx="51">
                  <c:v>1122</c:v>
                </c:pt>
                <c:pt idx="52">
                  <c:v>1123</c:v>
                </c:pt>
                <c:pt idx="53">
                  <c:v>1124</c:v>
                </c:pt>
                <c:pt idx="54">
                  <c:v>1125</c:v>
                </c:pt>
                <c:pt idx="55">
                  <c:v>1126</c:v>
                </c:pt>
                <c:pt idx="56">
                  <c:v>1127</c:v>
                </c:pt>
                <c:pt idx="57">
                  <c:v>1128</c:v>
                </c:pt>
                <c:pt idx="58">
                  <c:v>1129</c:v>
                </c:pt>
                <c:pt idx="59">
                  <c:v>1130</c:v>
                </c:pt>
                <c:pt idx="60">
                  <c:v>1131</c:v>
                </c:pt>
                <c:pt idx="61">
                  <c:v>1132</c:v>
                </c:pt>
                <c:pt idx="62">
                  <c:v>1133</c:v>
                </c:pt>
                <c:pt idx="63">
                  <c:v>1134</c:v>
                </c:pt>
                <c:pt idx="64">
                  <c:v>1135</c:v>
                </c:pt>
                <c:pt idx="65">
                  <c:v>1136</c:v>
                </c:pt>
                <c:pt idx="66">
                  <c:v>1137</c:v>
                </c:pt>
                <c:pt idx="67">
                  <c:v>1138</c:v>
                </c:pt>
                <c:pt idx="68">
                  <c:v>1139</c:v>
                </c:pt>
                <c:pt idx="69">
                  <c:v>1140</c:v>
                </c:pt>
                <c:pt idx="70">
                  <c:v>1141</c:v>
                </c:pt>
                <c:pt idx="71">
                  <c:v>1142</c:v>
                </c:pt>
                <c:pt idx="72">
                  <c:v>1143</c:v>
                </c:pt>
                <c:pt idx="73">
                  <c:v>1144</c:v>
                </c:pt>
                <c:pt idx="74">
                  <c:v>1145</c:v>
                </c:pt>
                <c:pt idx="75">
                  <c:v>1146</c:v>
                </c:pt>
                <c:pt idx="76">
                  <c:v>1147</c:v>
                </c:pt>
                <c:pt idx="77">
                  <c:v>1148</c:v>
                </c:pt>
                <c:pt idx="78">
                  <c:v>1149</c:v>
                </c:pt>
                <c:pt idx="79">
                  <c:v>1150</c:v>
                </c:pt>
                <c:pt idx="80">
                  <c:v>1151</c:v>
                </c:pt>
                <c:pt idx="81">
                  <c:v>1152</c:v>
                </c:pt>
                <c:pt idx="82">
                  <c:v>1153</c:v>
                </c:pt>
                <c:pt idx="83">
                  <c:v>1154</c:v>
                </c:pt>
                <c:pt idx="84">
                  <c:v>1155</c:v>
                </c:pt>
                <c:pt idx="85">
                  <c:v>1156</c:v>
                </c:pt>
                <c:pt idx="86">
                  <c:v>1157</c:v>
                </c:pt>
                <c:pt idx="87">
                  <c:v>1158</c:v>
                </c:pt>
                <c:pt idx="88">
                  <c:v>1159</c:v>
                </c:pt>
                <c:pt idx="89">
                  <c:v>1160</c:v>
                </c:pt>
                <c:pt idx="90">
                  <c:v>1161</c:v>
                </c:pt>
                <c:pt idx="91">
                  <c:v>1162</c:v>
                </c:pt>
                <c:pt idx="92">
                  <c:v>1163</c:v>
                </c:pt>
                <c:pt idx="93">
                  <c:v>1164</c:v>
                </c:pt>
                <c:pt idx="94">
                  <c:v>1165</c:v>
                </c:pt>
                <c:pt idx="95">
                  <c:v>1166</c:v>
                </c:pt>
                <c:pt idx="96">
                  <c:v>1167</c:v>
                </c:pt>
                <c:pt idx="97">
                  <c:v>1168</c:v>
                </c:pt>
                <c:pt idx="98">
                  <c:v>1169</c:v>
                </c:pt>
                <c:pt idx="99">
                  <c:v>1170</c:v>
                </c:pt>
                <c:pt idx="100">
                  <c:v>1171</c:v>
                </c:pt>
                <c:pt idx="101">
                  <c:v>1172</c:v>
                </c:pt>
                <c:pt idx="102">
                  <c:v>1173</c:v>
                </c:pt>
                <c:pt idx="103">
                  <c:v>1174</c:v>
                </c:pt>
                <c:pt idx="104">
                  <c:v>1175</c:v>
                </c:pt>
                <c:pt idx="105">
                  <c:v>1176</c:v>
                </c:pt>
                <c:pt idx="106">
                  <c:v>1177</c:v>
                </c:pt>
                <c:pt idx="107">
                  <c:v>1178</c:v>
                </c:pt>
                <c:pt idx="108">
                  <c:v>1179</c:v>
                </c:pt>
                <c:pt idx="109">
                  <c:v>1180</c:v>
                </c:pt>
                <c:pt idx="110">
                  <c:v>1181</c:v>
                </c:pt>
                <c:pt idx="111">
                  <c:v>1182</c:v>
                </c:pt>
                <c:pt idx="112">
                  <c:v>1183</c:v>
                </c:pt>
                <c:pt idx="113">
                  <c:v>1184</c:v>
                </c:pt>
                <c:pt idx="114">
                  <c:v>1185</c:v>
                </c:pt>
                <c:pt idx="115">
                  <c:v>1186</c:v>
                </c:pt>
                <c:pt idx="116">
                  <c:v>1187</c:v>
                </c:pt>
                <c:pt idx="117">
                  <c:v>1188</c:v>
                </c:pt>
                <c:pt idx="118">
                  <c:v>1189</c:v>
                </c:pt>
                <c:pt idx="119">
                  <c:v>1190</c:v>
                </c:pt>
                <c:pt idx="120">
                  <c:v>1191</c:v>
                </c:pt>
                <c:pt idx="121">
                  <c:v>1192</c:v>
                </c:pt>
                <c:pt idx="122">
                  <c:v>1193</c:v>
                </c:pt>
                <c:pt idx="123">
                  <c:v>1194</c:v>
                </c:pt>
                <c:pt idx="124">
                  <c:v>1195</c:v>
                </c:pt>
                <c:pt idx="125">
                  <c:v>1196</c:v>
                </c:pt>
                <c:pt idx="126">
                  <c:v>1197</c:v>
                </c:pt>
                <c:pt idx="127">
                  <c:v>1198</c:v>
                </c:pt>
                <c:pt idx="128">
                  <c:v>1199</c:v>
                </c:pt>
                <c:pt idx="129">
                  <c:v>1200</c:v>
                </c:pt>
                <c:pt idx="130">
                  <c:v>1201</c:v>
                </c:pt>
                <c:pt idx="131">
                  <c:v>1202</c:v>
                </c:pt>
                <c:pt idx="132">
                  <c:v>1203</c:v>
                </c:pt>
                <c:pt idx="133">
                  <c:v>1204</c:v>
                </c:pt>
                <c:pt idx="134">
                  <c:v>1205</c:v>
                </c:pt>
                <c:pt idx="135">
                  <c:v>1206</c:v>
                </c:pt>
                <c:pt idx="136">
                  <c:v>1207</c:v>
                </c:pt>
                <c:pt idx="137">
                  <c:v>1208</c:v>
                </c:pt>
                <c:pt idx="138">
                  <c:v>1209</c:v>
                </c:pt>
                <c:pt idx="139">
                  <c:v>1210</c:v>
                </c:pt>
                <c:pt idx="140">
                  <c:v>1211</c:v>
                </c:pt>
                <c:pt idx="141">
                  <c:v>1212</c:v>
                </c:pt>
                <c:pt idx="142">
                  <c:v>1213</c:v>
                </c:pt>
                <c:pt idx="143">
                  <c:v>1214</c:v>
                </c:pt>
                <c:pt idx="144">
                  <c:v>1215</c:v>
                </c:pt>
                <c:pt idx="145">
                  <c:v>1216</c:v>
                </c:pt>
                <c:pt idx="146">
                  <c:v>1217</c:v>
                </c:pt>
                <c:pt idx="147">
                  <c:v>1218</c:v>
                </c:pt>
                <c:pt idx="148">
                  <c:v>1219</c:v>
                </c:pt>
                <c:pt idx="149">
                  <c:v>1220</c:v>
                </c:pt>
                <c:pt idx="150">
                  <c:v>1221</c:v>
                </c:pt>
                <c:pt idx="151">
                  <c:v>1222</c:v>
                </c:pt>
                <c:pt idx="152">
                  <c:v>1223</c:v>
                </c:pt>
                <c:pt idx="153">
                  <c:v>1224</c:v>
                </c:pt>
                <c:pt idx="154">
                  <c:v>1225</c:v>
                </c:pt>
                <c:pt idx="155">
                  <c:v>1226</c:v>
                </c:pt>
                <c:pt idx="156">
                  <c:v>1227</c:v>
                </c:pt>
                <c:pt idx="157">
                  <c:v>1228</c:v>
                </c:pt>
                <c:pt idx="158">
                  <c:v>1229</c:v>
                </c:pt>
                <c:pt idx="159">
                  <c:v>1230</c:v>
                </c:pt>
                <c:pt idx="160">
                  <c:v>1231</c:v>
                </c:pt>
                <c:pt idx="161">
                  <c:v>1232</c:v>
                </c:pt>
                <c:pt idx="162">
                  <c:v>1233</c:v>
                </c:pt>
                <c:pt idx="163">
                  <c:v>1234</c:v>
                </c:pt>
                <c:pt idx="164">
                  <c:v>1235</c:v>
                </c:pt>
                <c:pt idx="165">
                  <c:v>1236</c:v>
                </c:pt>
                <c:pt idx="166">
                  <c:v>1237</c:v>
                </c:pt>
                <c:pt idx="167">
                  <c:v>1238</c:v>
                </c:pt>
                <c:pt idx="168">
                  <c:v>1239</c:v>
                </c:pt>
                <c:pt idx="169">
                  <c:v>1240</c:v>
                </c:pt>
                <c:pt idx="170">
                  <c:v>1241</c:v>
                </c:pt>
                <c:pt idx="171">
                  <c:v>1242</c:v>
                </c:pt>
                <c:pt idx="172">
                  <c:v>1243</c:v>
                </c:pt>
                <c:pt idx="173">
                  <c:v>1244</c:v>
                </c:pt>
                <c:pt idx="174">
                  <c:v>1245</c:v>
                </c:pt>
                <c:pt idx="175">
                  <c:v>1246</c:v>
                </c:pt>
                <c:pt idx="176">
                  <c:v>1247</c:v>
                </c:pt>
                <c:pt idx="177">
                  <c:v>1248</c:v>
                </c:pt>
                <c:pt idx="178">
                  <c:v>1249</c:v>
                </c:pt>
                <c:pt idx="179">
                  <c:v>1250</c:v>
                </c:pt>
                <c:pt idx="180">
                  <c:v>1251</c:v>
                </c:pt>
                <c:pt idx="181">
                  <c:v>1252</c:v>
                </c:pt>
                <c:pt idx="182">
                  <c:v>1253</c:v>
                </c:pt>
                <c:pt idx="183">
                  <c:v>1254</c:v>
                </c:pt>
                <c:pt idx="184">
                  <c:v>1255</c:v>
                </c:pt>
                <c:pt idx="185">
                  <c:v>1256</c:v>
                </c:pt>
                <c:pt idx="186">
                  <c:v>1257</c:v>
                </c:pt>
                <c:pt idx="187">
                  <c:v>1258</c:v>
                </c:pt>
                <c:pt idx="188">
                  <c:v>1259</c:v>
                </c:pt>
                <c:pt idx="189">
                  <c:v>1260</c:v>
                </c:pt>
                <c:pt idx="190">
                  <c:v>1261</c:v>
                </c:pt>
                <c:pt idx="191">
                  <c:v>1262</c:v>
                </c:pt>
                <c:pt idx="192">
                  <c:v>1263</c:v>
                </c:pt>
                <c:pt idx="193">
                  <c:v>1264</c:v>
                </c:pt>
                <c:pt idx="194">
                  <c:v>1265</c:v>
                </c:pt>
                <c:pt idx="195">
                  <c:v>1266</c:v>
                </c:pt>
                <c:pt idx="196">
                  <c:v>1267</c:v>
                </c:pt>
                <c:pt idx="197">
                  <c:v>1268</c:v>
                </c:pt>
                <c:pt idx="198">
                  <c:v>1269</c:v>
                </c:pt>
                <c:pt idx="199">
                  <c:v>1270</c:v>
                </c:pt>
                <c:pt idx="200">
                  <c:v>1271</c:v>
                </c:pt>
                <c:pt idx="201">
                  <c:v>1272</c:v>
                </c:pt>
                <c:pt idx="202">
                  <c:v>1273</c:v>
                </c:pt>
                <c:pt idx="203">
                  <c:v>1274</c:v>
                </c:pt>
                <c:pt idx="204">
                  <c:v>1275</c:v>
                </c:pt>
                <c:pt idx="205">
                  <c:v>1276</c:v>
                </c:pt>
                <c:pt idx="206">
                  <c:v>1277</c:v>
                </c:pt>
                <c:pt idx="207">
                  <c:v>1278</c:v>
                </c:pt>
                <c:pt idx="208">
                  <c:v>1279</c:v>
                </c:pt>
                <c:pt idx="209">
                  <c:v>1280</c:v>
                </c:pt>
                <c:pt idx="210">
                  <c:v>1281</c:v>
                </c:pt>
                <c:pt idx="211">
                  <c:v>1282</c:v>
                </c:pt>
                <c:pt idx="212">
                  <c:v>1283</c:v>
                </c:pt>
                <c:pt idx="213">
                  <c:v>1284</c:v>
                </c:pt>
                <c:pt idx="214">
                  <c:v>1285</c:v>
                </c:pt>
                <c:pt idx="215">
                  <c:v>1286</c:v>
                </c:pt>
                <c:pt idx="216">
                  <c:v>1287</c:v>
                </c:pt>
                <c:pt idx="217">
                  <c:v>1288</c:v>
                </c:pt>
                <c:pt idx="218">
                  <c:v>1289</c:v>
                </c:pt>
                <c:pt idx="219">
                  <c:v>1290</c:v>
                </c:pt>
                <c:pt idx="220">
                  <c:v>1291</c:v>
                </c:pt>
                <c:pt idx="221">
                  <c:v>1292</c:v>
                </c:pt>
                <c:pt idx="222">
                  <c:v>1293</c:v>
                </c:pt>
                <c:pt idx="223">
                  <c:v>1294</c:v>
                </c:pt>
                <c:pt idx="224">
                  <c:v>1295</c:v>
                </c:pt>
                <c:pt idx="225">
                  <c:v>1296</c:v>
                </c:pt>
                <c:pt idx="226">
                  <c:v>1297</c:v>
                </c:pt>
                <c:pt idx="227">
                  <c:v>1298</c:v>
                </c:pt>
                <c:pt idx="228">
                  <c:v>1299</c:v>
                </c:pt>
                <c:pt idx="229">
                  <c:v>1300</c:v>
                </c:pt>
                <c:pt idx="230">
                  <c:v>1301</c:v>
                </c:pt>
                <c:pt idx="231">
                  <c:v>1302</c:v>
                </c:pt>
                <c:pt idx="232">
                  <c:v>1303</c:v>
                </c:pt>
                <c:pt idx="233">
                  <c:v>1304</c:v>
                </c:pt>
                <c:pt idx="234">
                  <c:v>1305</c:v>
                </c:pt>
                <c:pt idx="235">
                  <c:v>1306</c:v>
                </c:pt>
                <c:pt idx="236">
                  <c:v>1307</c:v>
                </c:pt>
                <c:pt idx="237">
                  <c:v>1308</c:v>
                </c:pt>
                <c:pt idx="238">
                  <c:v>1309</c:v>
                </c:pt>
                <c:pt idx="239">
                  <c:v>1310</c:v>
                </c:pt>
                <c:pt idx="240">
                  <c:v>1311</c:v>
                </c:pt>
                <c:pt idx="241">
                  <c:v>1312</c:v>
                </c:pt>
                <c:pt idx="242">
                  <c:v>1313</c:v>
                </c:pt>
                <c:pt idx="243">
                  <c:v>1314</c:v>
                </c:pt>
                <c:pt idx="244">
                  <c:v>1315</c:v>
                </c:pt>
                <c:pt idx="245">
                  <c:v>1316</c:v>
                </c:pt>
                <c:pt idx="246">
                  <c:v>1317</c:v>
                </c:pt>
                <c:pt idx="247">
                  <c:v>1318</c:v>
                </c:pt>
                <c:pt idx="248">
                  <c:v>1319</c:v>
                </c:pt>
                <c:pt idx="249">
                  <c:v>1320</c:v>
                </c:pt>
                <c:pt idx="250">
                  <c:v>1321</c:v>
                </c:pt>
                <c:pt idx="251">
                  <c:v>1322</c:v>
                </c:pt>
                <c:pt idx="252">
                  <c:v>1323</c:v>
                </c:pt>
                <c:pt idx="253">
                  <c:v>1324</c:v>
                </c:pt>
                <c:pt idx="254">
                  <c:v>1325</c:v>
                </c:pt>
                <c:pt idx="255">
                  <c:v>1326</c:v>
                </c:pt>
                <c:pt idx="256">
                  <c:v>1327</c:v>
                </c:pt>
                <c:pt idx="257">
                  <c:v>1328</c:v>
                </c:pt>
                <c:pt idx="258">
                  <c:v>1329</c:v>
                </c:pt>
                <c:pt idx="259">
                  <c:v>1330</c:v>
                </c:pt>
                <c:pt idx="260">
                  <c:v>1331</c:v>
                </c:pt>
                <c:pt idx="261">
                  <c:v>1332</c:v>
                </c:pt>
                <c:pt idx="262">
                  <c:v>1333</c:v>
                </c:pt>
                <c:pt idx="263">
                  <c:v>1334</c:v>
                </c:pt>
                <c:pt idx="264">
                  <c:v>1335</c:v>
                </c:pt>
                <c:pt idx="265">
                  <c:v>1336</c:v>
                </c:pt>
                <c:pt idx="266">
                  <c:v>1337</c:v>
                </c:pt>
                <c:pt idx="267">
                  <c:v>1338</c:v>
                </c:pt>
                <c:pt idx="268">
                  <c:v>1339</c:v>
                </c:pt>
                <c:pt idx="269">
                  <c:v>1340</c:v>
                </c:pt>
                <c:pt idx="270">
                  <c:v>1341</c:v>
                </c:pt>
                <c:pt idx="271">
                  <c:v>1342</c:v>
                </c:pt>
                <c:pt idx="272">
                  <c:v>1343</c:v>
                </c:pt>
                <c:pt idx="273">
                  <c:v>1344</c:v>
                </c:pt>
                <c:pt idx="274">
                  <c:v>1345</c:v>
                </c:pt>
                <c:pt idx="275">
                  <c:v>1346</c:v>
                </c:pt>
                <c:pt idx="276">
                  <c:v>1347</c:v>
                </c:pt>
                <c:pt idx="277">
                  <c:v>1348</c:v>
                </c:pt>
                <c:pt idx="278">
                  <c:v>1349</c:v>
                </c:pt>
                <c:pt idx="279">
                  <c:v>1350</c:v>
                </c:pt>
                <c:pt idx="280">
                  <c:v>1351</c:v>
                </c:pt>
                <c:pt idx="281">
                  <c:v>1352</c:v>
                </c:pt>
                <c:pt idx="282">
                  <c:v>1353</c:v>
                </c:pt>
                <c:pt idx="283">
                  <c:v>1354</c:v>
                </c:pt>
                <c:pt idx="284">
                  <c:v>1355</c:v>
                </c:pt>
                <c:pt idx="285">
                  <c:v>1356</c:v>
                </c:pt>
                <c:pt idx="286">
                  <c:v>1357</c:v>
                </c:pt>
                <c:pt idx="287">
                  <c:v>1358</c:v>
                </c:pt>
              </c:numCache>
            </c:numRef>
          </c:xVal>
          <c:yVal>
            <c:numRef>
              <c:f>Graph!$C$954:$C$1239</c:f>
              <c:numCache>
                <c:formatCode>General</c:formatCode>
                <c:ptCount val="286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59-4239-8026-5E07C8B398A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Graph!$A$953:$A$1240</c:f>
              <c:numCache>
                <c:formatCode>General</c:formatCode>
                <c:ptCount val="288"/>
                <c:pt idx="0">
                  <c:v>1071</c:v>
                </c:pt>
                <c:pt idx="1">
                  <c:v>1072</c:v>
                </c:pt>
                <c:pt idx="2">
                  <c:v>1073</c:v>
                </c:pt>
                <c:pt idx="3">
                  <c:v>1074</c:v>
                </c:pt>
                <c:pt idx="4">
                  <c:v>1075</c:v>
                </c:pt>
                <c:pt idx="5">
                  <c:v>1076</c:v>
                </c:pt>
                <c:pt idx="6">
                  <c:v>1077</c:v>
                </c:pt>
                <c:pt idx="7">
                  <c:v>1078</c:v>
                </c:pt>
                <c:pt idx="8">
                  <c:v>1079</c:v>
                </c:pt>
                <c:pt idx="9">
                  <c:v>1080</c:v>
                </c:pt>
                <c:pt idx="10">
                  <c:v>1081</c:v>
                </c:pt>
                <c:pt idx="11">
                  <c:v>1082</c:v>
                </c:pt>
                <c:pt idx="12">
                  <c:v>1083</c:v>
                </c:pt>
                <c:pt idx="13">
                  <c:v>1084</c:v>
                </c:pt>
                <c:pt idx="14">
                  <c:v>1085</c:v>
                </c:pt>
                <c:pt idx="15">
                  <c:v>1086</c:v>
                </c:pt>
                <c:pt idx="16">
                  <c:v>1087</c:v>
                </c:pt>
                <c:pt idx="17">
                  <c:v>1088</c:v>
                </c:pt>
                <c:pt idx="18">
                  <c:v>1089</c:v>
                </c:pt>
                <c:pt idx="19">
                  <c:v>1090</c:v>
                </c:pt>
                <c:pt idx="20">
                  <c:v>1091</c:v>
                </c:pt>
                <c:pt idx="21">
                  <c:v>1092</c:v>
                </c:pt>
                <c:pt idx="22">
                  <c:v>1093</c:v>
                </c:pt>
                <c:pt idx="23">
                  <c:v>1094</c:v>
                </c:pt>
                <c:pt idx="24">
                  <c:v>1095</c:v>
                </c:pt>
                <c:pt idx="25">
                  <c:v>1096</c:v>
                </c:pt>
                <c:pt idx="26">
                  <c:v>1097</c:v>
                </c:pt>
                <c:pt idx="27">
                  <c:v>1098</c:v>
                </c:pt>
                <c:pt idx="28">
                  <c:v>1099</c:v>
                </c:pt>
                <c:pt idx="29">
                  <c:v>1100</c:v>
                </c:pt>
                <c:pt idx="30">
                  <c:v>1101</c:v>
                </c:pt>
                <c:pt idx="31">
                  <c:v>1102</c:v>
                </c:pt>
                <c:pt idx="32">
                  <c:v>1103</c:v>
                </c:pt>
                <c:pt idx="33">
                  <c:v>1104</c:v>
                </c:pt>
                <c:pt idx="34">
                  <c:v>1105</c:v>
                </c:pt>
                <c:pt idx="35">
                  <c:v>1106</c:v>
                </c:pt>
                <c:pt idx="36">
                  <c:v>1107</c:v>
                </c:pt>
                <c:pt idx="37">
                  <c:v>1108</c:v>
                </c:pt>
                <c:pt idx="38">
                  <c:v>1109</c:v>
                </c:pt>
                <c:pt idx="39">
                  <c:v>1110</c:v>
                </c:pt>
                <c:pt idx="40">
                  <c:v>1111</c:v>
                </c:pt>
                <c:pt idx="41">
                  <c:v>1112</c:v>
                </c:pt>
                <c:pt idx="42">
                  <c:v>1113</c:v>
                </c:pt>
                <c:pt idx="43">
                  <c:v>1114</c:v>
                </c:pt>
                <c:pt idx="44">
                  <c:v>1115</c:v>
                </c:pt>
                <c:pt idx="45">
                  <c:v>1116</c:v>
                </c:pt>
                <c:pt idx="46">
                  <c:v>1117</c:v>
                </c:pt>
                <c:pt idx="47">
                  <c:v>1118</c:v>
                </c:pt>
                <c:pt idx="48">
                  <c:v>1119</c:v>
                </c:pt>
                <c:pt idx="49">
                  <c:v>1120</c:v>
                </c:pt>
                <c:pt idx="50">
                  <c:v>1121</c:v>
                </c:pt>
                <c:pt idx="51">
                  <c:v>1122</c:v>
                </c:pt>
                <c:pt idx="52">
                  <c:v>1123</c:v>
                </c:pt>
                <c:pt idx="53">
                  <c:v>1124</c:v>
                </c:pt>
                <c:pt idx="54">
                  <c:v>1125</c:v>
                </c:pt>
                <c:pt idx="55">
                  <c:v>1126</c:v>
                </c:pt>
                <c:pt idx="56">
                  <c:v>1127</c:v>
                </c:pt>
                <c:pt idx="57">
                  <c:v>1128</c:v>
                </c:pt>
                <c:pt idx="58">
                  <c:v>1129</c:v>
                </c:pt>
                <c:pt idx="59">
                  <c:v>1130</c:v>
                </c:pt>
                <c:pt idx="60">
                  <c:v>1131</c:v>
                </c:pt>
                <c:pt idx="61">
                  <c:v>1132</c:v>
                </c:pt>
                <c:pt idx="62">
                  <c:v>1133</c:v>
                </c:pt>
                <c:pt idx="63">
                  <c:v>1134</c:v>
                </c:pt>
                <c:pt idx="64">
                  <c:v>1135</c:v>
                </c:pt>
                <c:pt idx="65">
                  <c:v>1136</c:v>
                </c:pt>
                <c:pt idx="66">
                  <c:v>1137</c:v>
                </c:pt>
                <c:pt idx="67">
                  <c:v>1138</c:v>
                </c:pt>
                <c:pt idx="68">
                  <c:v>1139</c:v>
                </c:pt>
                <c:pt idx="69">
                  <c:v>1140</c:v>
                </c:pt>
                <c:pt idx="70">
                  <c:v>1141</c:v>
                </c:pt>
                <c:pt idx="71">
                  <c:v>1142</c:v>
                </c:pt>
                <c:pt idx="72">
                  <c:v>1143</c:v>
                </c:pt>
                <c:pt idx="73">
                  <c:v>1144</c:v>
                </c:pt>
                <c:pt idx="74">
                  <c:v>1145</c:v>
                </c:pt>
                <c:pt idx="75">
                  <c:v>1146</c:v>
                </c:pt>
                <c:pt idx="76">
                  <c:v>1147</c:v>
                </c:pt>
                <c:pt idx="77">
                  <c:v>1148</c:v>
                </c:pt>
                <c:pt idx="78">
                  <c:v>1149</c:v>
                </c:pt>
                <c:pt idx="79">
                  <c:v>1150</c:v>
                </c:pt>
                <c:pt idx="80">
                  <c:v>1151</c:v>
                </c:pt>
                <c:pt idx="81">
                  <c:v>1152</c:v>
                </c:pt>
                <c:pt idx="82">
                  <c:v>1153</c:v>
                </c:pt>
                <c:pt idx="83">
                  <c:v>1154</c:v>
                </c:pt>
                <c:pt idx="84">
                  <c:v>1155</c:v>
                </c:pt>
                <c:pt idx="85">
                  <c:v>1156</c:v>
                </c:pt>
                <c:pt idx="86">
                  <c:v>1157</c:v>
                </c:pt>
                <c:pt idx="87">
                  <c:v>1158</c:v>
                </c:pt>
                <c:pt idx="88">
                  <c:v>1159</c:v>
                </c:pt>
                <c:pt idx="89">
                  <c:v>1160</c:v>
                </c:pt>
                <c:pt idx="90">
                  <c:v>1161</c:v>
                </c:pt>
                <c:pt idx="91">
                  <c:v>1162</c:v>
                </c:pt>
                <c:pt idx="92">
                  <c:v>1163</c:v>
                </c:pt>
                <c:pt idx="93">
                  <c:v>1164</c:v>
                </c:pt>
                <c:pt idx="94">
                  <c:v>1165</c:v>
                </c:pt>
                <c:pt idx="95">
                  <c:v>1166</c:v>
                </c:pt>
                <c:pt idx="96">
                  <c:v>1167</c:v>
                </c:pt>
                <c:pt idx="97">
                  <c:v>1168</c:v>
                </c:pt>
                <c:pt idx="98">
                  <c:v>1169</c:v>
                </c:pt>
                <c:pt idx="99">
                  <c:v>1170</c:v>
                </c:pt>
                <c:pt idx="100">
                  <c:v>1171</c:v>
                </c:pt>
                <c:pt idx="101">
                  <c:v>1172</c:v>
                </c:pt>
                <c:pt idx="102">
                  <c:v>1173</c:v>
                </c:pt>
                <c:pt idx="103">
                  <c:v>1174</c:v>
                </c:pt>
                <c:pt idx="104">
                  <c:v>1175</c:v>
                </c:pt>
                <c:pt idx="105">
                  <c:v>1176</c:v>
                </c:pt>
                <c:pt idx="106">
                  <c:v>1177</c:v>
                </c:pt>
                <c:pt idx="107">
                  <c:v>1178</c:v>
                </c:pt>
                <c:pt idx="108">
                  <c:v>1179</c:v>
                </c:pt>
                <c:pt idx="109">
                  <c:v>1180</c:v>
                </c:pt>
                <c:pt idx="110">
                  <c:v>1181</c:v>
                </c:pt>
                <c:pt idx="111">
                  <c:v>1182</c:v>
                </c:pt>
                <c:pt idx="112">
                  <c:v>1183</c:v>
                </c:pt>
                <c:pt idx="113">
                  <c:v>1184</c:v>
                </c:pt>
                <c:pt idx="114">
                  <c:v>1185</c:v>
                </c:pt>
                <c:pt idx="115">
                  <c:v>1186</c:v>
                </c:pt>
                <c:pt idx="116">
                  <c:v>1187</c:v>
                </c:pt>
                <c:pt idx="117">
                  <c:v>1188</c:v>
                </c:pt>
                <c:pt idx="118">
                  <c:v>1189</c:v>
                </c:pt>
                <c:pt idx="119">
                  <c:v>1190</c:v>
                </c:pt>
                <c:pt idx="120">
                  <c:v>1191</c:v>
                </c:pt>
                <c:pt idx="121">
                  <c:v>1192</c:v>
                </c:pt>
                <c:pt idx="122">
                  <c:v>1193</c:v>
                </c:pt>
                <c:pt idx="123">
                  <c:v>1194</c:v>
                </c:pt>
                <c:pt idx="124">
                  <c:v>1195</c:v>
                </c:pt>
                <c:pt idx="125">
                  <c:v>1196</c:v>
                </c:pt>
                <c:pt idx="126">
                  <c:v>1197</c:v>
                </c:pt>
                <c:pt idx="127">
                  <c:v>1198</c:v>
                </c:pt>
                <c:pt idx="128">
                  <c:v>1199</c:v>
                </c:pt>
                <c:pt idx="129">
                  <c:v>1200</c:v>
                </c:pt>
                <c:pt idx="130">
                  <c:v>1201</c:v>
                </c:pt>
                <c:pt idx="131">
                  <c:v>1202</c:v>
                </c:pt>
                <c:pt idx="132">
                  <c:v>1203</c:v>
                </c:pt>
                <c:pt idx="133">
                  <c:v>1204</c:v>
                </c:pt>
                <c:pt idx="134">
                  <c:v>1205</c:v>
                </c:pt>
                <c:pt idx="135">
                  <c:v>1206</c:v>
                </c:pt>
                <c:pt idx="136">
                  <c:v>1207</c:v>
                </c:pt>
                <c:pt idx="137">
                  <c:v>1208</c:v>
                </c:pt>
                <c:pt idx="138">
                  <c:v>1209</c:v>
                </c:pt>
                <c:pt idx="139">
                  <c:v>1210</c:v>
                </c:pt>
                <c:pt idx="140">
                  <c:v>1211</c:v>
                </c:pt>
                <c:pt idx="141">
                  <c:v>1212</c:v>
                </c:pt>
                <c:pt idx="142">
                  <c:v>1213</c:v>
                </c:pt>
                <c:pt idx="143">
                  <c:v>1214</c:v>
                </c:pt>
                <c:pt idx="144">
                  <c:v>1215</c:v>
                </c:pt>
                <c:pt idx="145">
                  <c:v>1216</c:v>
                </c:pt>
                <c:pt idx="146">
                  <c:v>1217</c:v>
                </c:pt>
                <c:pt idx="147">
                  <c:v>1218</c:v>
                </c:pt>
                <c:pt idx="148">
                  <c:v>1219</c:v>
                </c:pt>
                <c:pt idx="149">
                  <c:v>1220</c:v>
                </c:pt>
                <c:pt idx="150">
                  <c:v>1221</c:v>
                </c:pt>
                <c:pt idx="151">
                  <c:v>1222</c:v>
                </c:pt>
                <c:pt idx="152">
                  <c:v>1223</c:v>
                </c:pt>
                <c:pt idx="153">
                  <c:v>1224</c:v>
                </c:pt>
                <c:pt idx="154">
                  <c:v>1225</c:v>
                </c:pt>
                <c:pt idx="155">
                  <c:v>1226</c:v>
                </c:pt>
                <c:pt idx="156">
                  <c:v>1227</c:v>
                </c:pt>
                <c:pt idx="157">
                  <c:v>1228</c:v>
                </c:pt>
                <c:pt idx="158">
                  <c:v>1229</c:v>
                </c:pt>
                <c:pt idx="159">
                  <c:v>1230</c:v>
                </c:pt>
                <c:pt idx="160">
                  <c:v>1231</c:v>
                </c:pt>
                <c:pt idx="161">
                  <c:v>1232</c:v>
                </c:pt>
                <c:pt idx="162">
                  <c:v>1233</c:v>
                </c:pt>
                <c:pt idx="163">
                  <c:v>1234</c:v>
                </c:pt>
                <c:pt idx="164">
                  <c:v>1235</c:v>
                </c:pt>
                <c:pt idx="165">
                  <c:v>1236</c:v>
                </c:pt>
                <c:pt idx="166">
                  <c:v>1237</c:v>
                </c:pt>
                <c:pt idx="167">
                  <c:v>1238</c:v>
                </c:pt>
                <c:pt idx="168">
                  <c:v>1239</c:v>
                </c:pt>
                <c:pt idx="169">
                  <c:v>1240</c:v>
                </c:pt>
                <c:pt idx="170">
                  <c:v>1241</c:v>
                </c:pt>
                <c:pt idx="171">
                  <c:v>1242</c:v>
                </c:pt>
                <c:pt idx="172">
                  <c:v>1243</c:v>
                </c:pt>
                <c:pt idx="173">
                  <c:v>1244</c:v>
                </c:pt>
                <c:pt idx="174">
                  <c:v>1245</c:v>
                </c:pt>
                <c:pt idx="175">
                  <c:v>1246</c:v>
                </c:pt>
                <c:pt idx="176">
                  <c:v>1247</c:v>
                </c:pt>
                <c:pt idx="177">
                  <c:v>1248</c:v>
                </c:pt>
                <c:pt idx="178">
                  <c:v>1249</c:v>
                </c:pt>
                <c:pt idx="179">
                  <c:v>1250</c:v>
                </c:pt>
                <c:pt idx="180">
                  <c:v>1251</c:v>
                </c:pt>
                <c:pt idx="181">
                  <c:v>1252</c:v>
                </c:pt>
                <c:pt idx="182">
                  <c:v>1253</c:v>
                </c:pt>
                <c:pt idx="183">
                  <c:v>1254</c:v>
                </c:pt>
                <c:pt idx="184">
                  <c:v>1255</c:v>
                </c:pt>
                <c:pt idx="185">
                  <c:v>1256</c:v>
                </c:pt>
                <c:pt idx="186">
                  <c:v>1257</c:v>
                </c:pt>
                <c:pt idx="187">
                  <c:v>1258</c:v>
                </c:pt>
                <c:pt idx="188">
                  <c:v>1259</c:v>
                </c:pt>
                <c:pt idx="189">
                  <c:v>1260</c:v>
                </c:pt>
                <c:pt idx="190">
                  <c:v>1261</c:v>
                </c:pt>
                <c:pt idx="191">
                  <c:v>1262</c:v>
                </c:pt>
                <c:pt idx="192">
                  <c:v>1263</c:v>
                </c:pt>
                <c:pt idx="193">
                  <c:v>1264</c:v>
                </c:pt>
                <c:pt idx="194">
                  <c:v>1265</c:v>
                </c:pt>
                <c:pt idx="195">
                  <c:v>1266</c:v>
                </c:pt>
                <c:pt idx="196">
                  <c:v>1267</c:v>
                </c:pt>
                <c:pt idx="197">
                  <c:v>1268</c:v>
                </c:pt>
                <c:pt idx="198">
                  <c:v>1269</c:v>
                </c:pt>
                <c:pt idx="199">
                  <c:v>1270</c:v>
                </c:pt>
                <c:pt idx="200">
                  <c:v>1271</c:v>
                </c:pt>
                <c:pt idx="201">
                  <c:v>1272</c:v>
                </c:pt>
                <c:pt idx="202">
                  <c:v>1273</c:v>
                </c:pt>
                <c:pt idx="203">
                  <c:v>1274</c:v>
                </c:pt>
                <c:pt idx="204">
                  <c:v>1275</c:v>
                </c:pt>
                <c:pt idx="205">
                  <c:v>1276</c:v>
                </c:pt>
                <c:pt idx="206">
                  <c:v>1277</c:v>
                </c:pt>
                <c:pt idx="207">
                  <c:v>1278</c:v>
                </c:pt>
                <c:pt idx="208">
                  <c:v>1279</c:v>
                </c:pt>
                <c:pt idx="209">
                  <c:v>1280</c:v>
                </c:pt>
                <c:pt idx="210">
                  <c:v>1281</c:v>
                </c:pt>
                <c:pt idx="211">
                  <c:v>1282</c:v>
                </c:pt>
                <c:pt idx="212">
                  <c:v>1283</c:v>
                </c:pt>
                <c:pt idx="213">
                  <c:v>1284</c:v>
                </c:pt>
                <c:pt idx="214">
                  <c:v>1285</c:v>
                </c:pt>
                <c:pt idx="215">
                  <c:v>1286</c:v>
                </c:pt>
                <c:pt idx="216">
                  <c:v>1287</c:v>
                </c:pt>
                <c:pt idx="217">
                  <c:v>1288</c:v>
                </c:pt>
                <c:pt idx="218">
                  <c:v>1289</c:v>
                </c:pt>
                <c:pt idx="219">
                  <c:v>1290</c:v>
                </c:pt>
                <c:pt idx="220">
                  <c:v>1291</c:v>
                </c:pt>
                <c:pt idx="221">
                  <c:v>1292</c:v>
                </c:pt>
                <c:pt idx="222">
                  <c:v>1293</c:v>
                </c:pt>
                <c:pt idx="223">
                  <c:v>1294</c:v>
                </c:pt>
                <c:pt idx="224">
                  <c:v>1295</c:v>
                </c:pt>
                <c:pt idx="225">
                  <c:v>1296</c:v>
                </c:pt>
                <c:pt idx="226">
                  <c:v>1297</c:v>
                </c:pt>
                <c:pt idx="227">
                  <c:v>1298</c:v>
                </c:pt>
                <c:pt idx="228">
                  <c:v>1299</c:v>
                </c:pt>
                <c:pt idx="229">
                  <c:v>1300</c:v>
                </c:pt>
                <c:pt idx="230">
                  <c:v>1301</c:v>
                </c:pt>
                <c:pt idx="231">
                  <c:v>1302</c:v>
                </c:pt>
                <c:pt idx="232">
                  <c:v>1303</c:v>
                </c:pt>
                <c:pt idx="233">
                  <c:v>1304</c:v>
                </c:pt>
                <c:pt idx="234">
                  <c:v>1305</c:v>
                </c:pt>
                <c:pt idx="235">
                  <c:v>1306</c:v>
                </c:pt>
                <c:pt idx="236">
                  <c:v>1307</c:v>
                </c:pt>
                <c:pt idx="237">
                  <c:v>1308</c:v>
                </c:pt>
                <c:pt idx="238">
                  <c:v>1309</c:v>
                </c:pt>
                <c:pt idx="239">
                  <c:v>1310</c:v>
                </c:pt>
                <c:pt idx="240">
                  <c:v>1311</c:v>
                </c:pt>
                <c:pt idx="241">
                  <c:v>1312</c:v>
                </c:pt>
                <c:pt idx="242">
                  <c:v>1313</c:v>
                </c:pt>
                <c:pt idx="243">
                  <c:v>1314</c:v>
                </c:pt>
                <c:pt idx="244">
                  <c:v>1315</c:v>
                </c:pt>
                <c:pt idx="245">
                  <c:v>1316</c:v>
                </c:pt>
                <c:pt idx="246">
                  <c:v>1317</c:v>
                </c:pt>
                <c:pt idx="247">
                  <c:v>1318</c:v>
                </c:pt>
                <c:pt idx="248">
                  <c:v>1319</c:v>
                </c:pt>
                <c:pt idx="249">
                  <c:v>1320</c:v>
                </c:pt>
                <c:pt idx="250">
                  <c:v>1321</c:v>
                </c:pt>
                <c:pt idx="251">
                  <c:v>1322</c:v>
                </c:pt>
                <c:pt idx="252">
                  <c:v>1323</c:v>
                </c:pt>
                <c:pt idx="253">
                  <c:v>1324</c:v>
                </c:pt>
                <c:pt idx="254">
                  <c:v>1325</c:v>
                </c:pt>
                <c:pt idx="255">
                  <c:v>1326</c:v>
                </c:pt>
                <c:pt idx="256">
                  <c:v>1327</c:v>
                </c:pt>
                <c:pt idx="257">
                  <c:v>1328</c:v>
                </c:pt>
                <c:pt idx="258">
                  <c:v>1329</c:v>
                </c:pt>
                <c:pt idx="259">
                  <c:v>1330</c:v>
                </c:pt>
                <c:pt idx="260">
                  <c:v>1331</c:v>
                </c:pt>
                <c:pt idx="261">
                  <c:v>1332</c:v>
                </c:pt>
                <c:pt idx="262">
                  <c:v>1333</c:v>
                </c:pt>
                <c:pt idx="263">
                  <c:v>1334</c:v>
                </c:pt>
                <c:pt idx="264">
                  <c:v>1335</c:v>
                </c:pt>
                <c:pt idx="265">
                  <c:v>1336</c:v>
                </c:pt>
                <c:pt idx="266">
                  <c:v>1337</c:v>
                </c:pt>
                <c:pt idx="267">
                  <c:v>1338</c:v>
                </c:pt>
                <c:pt idx="268">
                  <c:v>1339</c:v>
                </c:pt>
                <c:pt idx="269">
                  <c:v>1340</c:v>
                </c:pt>
                <c:pt idx="270">
                  <c:v>1341</c:v>
                </c:pt>
                <c:pt idx="271">
                  <c:v>1342</c:v>
                </c:pt>
                <c:pt idx="272">
                  <c:v>1343</c:v>
                </c:pt>
                <c:pt idx="273">
                  <c:v>1344</c:v>
                </c:pt>
                <c:pt idx="274">
                  <c:v>1345</c:v>
                </c:pt>
                <c:pt idx="275">
                  <c:v>1346</c:v>
                </c:pt>
                <c:pt idx="276">
                  <c:v>1347</c:v>
                </c:pt>
                <c:pt idx="277">
                  <c:v>1348</c:v>
                </c:pt>
                <c:pt idx="278">
                  <c:v>1349</c:v>
                </c:pt>
                <c:pt idx="279">
                  <c:v>1350</c:v>
                </c:pt>
                <c:pt idx="280">
                  <c:v>1351</c:v>
                </c:pt>
                <c:pt idx="281">
                  <c:v>1352</c:v>
                </c:pt>
                <c:pt idx="282">
                  <c:v>1353</c:v>
                </c:pt>
                <c:pt idx="283">
                  <c:v>1354</c:v>
                </c:pt>
                <c:pt idx="284">
                  <c:v>1355</c:v>
                </c:pt>
                <c:pt idx="285">
                  <c:v>1356</c:v>
                </c:pt>
                <c:pt idx="286">
                  <c:v>1357</c:v>
                </c:pt>
                <c:pt idx="287">
                  <c:v>1358</c:v>
                </c:pt>
              </c:numCache>
            </c:numRef>
          </c:xVal>
          <c:yVal>
            <c:numRef>
              <c:f>Graph!$E$954:$E$1239</c:f>
              <c:numCache>
                <c:formatCode>General</c:formatCode>
                <c:ptCount val="286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59-4239-8026-5E07C8B398A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Graph!$A$953:$A$1240</c:f>
              <c:numCache>
                <c:formatCode>General</c:formatCode>
                <c:ptCount val="288"/>
                <c:pt idx="0">
                  <c:v>1071</c:v>
                </c:pt>
                <c:pt idx="1">
                  <c:v>1072</c:v>
                </c:pt>
                <c:pt idx="2">
                  <c:v>1073</c:v>
                </c:pt>
                <c:pt idx="3">
                  <c:v>1074</c:v>
                </c:pt>
                <c:pt idx="4">
                  <c:v>1075</c:v>
                </c:pt>
                <c:pt idx="5">
                  <c:v>1076</c:v>
                </c:pt>
                <c:pt idx="6">
                  <c:v>1077</c:v>
                </c:pt>
                <c:pt idx="7">
                  <c:v>1078</c:v>
                </c:pt>
                <c:pt idx="8">
                  <c:v>1079</c:v>
                </c:pt>
                <c:pt idx="9">
                  <c:v>1080</c:v>
                </c:pt>
                <c:pt idx="10">
                  <c:v>1081</c:v>
                </c:pt>
                <c:pt idx="11">
                  <c:v>1082</c:v>
                </c:pt>
                <c:pt idx="12">
                  <c:v>1083</c:v>
                </c:pt>
                <c:pt idx="13">
                  <c:v>1084</c:v>
                </c:pt>
                <c:pt idx="14">
                  <c:v>1085</c:v>
                </c:pt>
                <c:pt idx="15">
                  <c:v>1086</c:v>
                </c:pt>
                <c:pt idx="16">
                  <c:v>1087</c:v>
                </c:pt>
                <c:pt idx="17">
                  <c:v>1088</c:v>
                </c:pt>
                <c:pt idx="18">
                  <c:v>1089</c:v>
                </c:pt>
                <c:pt idx="19">
                  <c:v>1090</c:v>
                </c:pt>
                <c:pt idx="20">
                  <c:v>1091</c:v>
                </c:pt>
                <c:pt idx="21">
                  <c:v>1092</c:v>
                </c:pt>
                <c:pt idx="22">
                  <c:v>1093</c:v>
                </c:pt>
                <c:pt idx="23">
                  <c:v>1094</c:v>
                </c:pt>
                <c:pt idx="24">
                  <c:v>1095</c:v>
                </c:pt>
                <c:pt idx="25">
                  <c:v>1096</c:v>
                </c:pt>
                <c:pt idx="26">
                  <c:v>1097</c:v>
                </c:pt>
                <c:pt idx="27">
                  <c:v>1098</c:v>
                </c:pt>
                <c:pt idx="28">
                  <c:v>1099</c:v>
                </c:pt>
                <c:pt idx="29">
                  <c:v>1100</c:v>
                </c:pt>
                <c:pt idx="30">
                  <c:v>1101</c:v>
                </c:pt>
                <c:pt idx="31">
                  <c:v>1102</c:v>
                </c:pt>
                <c:pt idx="32">
                  <c:v>1103</c:v>
                </c:pt>
                <c:pt idx="33">
                  <c:v>1104</c:v>
                </c:pt>
                <c:pt idx="34">
                  <c:v>1105</c:v>
                </c:pt>
                <c:pt idx="35">
                  <c:v>1106</c:v>
                </c:pt>
                <c:pt idx="36">
                  <c:v>1107</c:v>
                </c:pt>
                <c:pt idx="37">
                  <c:v>1108</c:v>
                </c:pt>
                <c:pt idx="38">
                  <c:v>1109</c:v>
                </c:pt>
                <c:pt idx="39">
                  <c:v>1110</c:v>
                </c:pt>
                <c:pt idx="40">
                  <c:v>1111</c:v>
                </c:pt>
                <c:pt idx="41">
                  <c:v>1112</c:v>
                </c:pt>
                <c:pt idx="42">
                  <c:v>1113</c:v>
                </c:pt>
                <c:pt idx="43">
                  <c:v>1114</c:v>
                </c:pt>
                <c:pt idx="44">
                  <c:v>1115</c:v>
                </c:pt>
                <c:pt idx="45">
                  <c:v>1116</c:v>
                </c:pt>
                <c:pt idx="46">
                  <c:v>1117</c:v>
                </c:pt>
                <c:pt idx="47">
                  <c:v>1118</c:v>
                </c:pt>
                <c:pt idx="48">
                  <c:v>1119</c:v>
                </c:pt>
                <c:pt idx="49">
                  <c:v>1120</c:v>
                </c:pt>
                <c:pt idx="50">
                  <c:v>1121</c:v>
                </c:pt>
                <c:pt idx="51">
                  <c:v>1122</c:v>
                </c:pt>
                <c:pt idx="52">
                  <c:v>1123</c:v>
                </c:pt>
                <c:pt idx="53">
                  <c:v>1124</c:v>
                </c:pt>
                <c:pt idx="54">
                  <c:v>1125</c:v>
                </c:pt>
                <c:pt idx="55">
                  <c:v>1126</c:v>
                </c:pt>
                <c:pt idx="56">
                  <c:v>1127</c:v>
                </c:pt>
                <c:pt idx="57">
                  <c:v>1128</c:v>
                </c:pt>
                <c:pt idx="58">
                  <c:v>1129</c:v>
                </c:pt>
                <c:pt idx="59">
                  <c:v>1130</c:v>
                </c:pt>
                <c:pt idx="60">
                  <c:v>1131</c:v>
                </c:pt>
                <c:pt idx="61">
                  <c:v>1132</c:v>
                </c:pt>
                <c:pt idx="62">
                  <c:v>1133</c:v>
                </c:pt>
                <c:pt idx="63">
                  <c:v>1134</c:v>
                </c:pt>
                <c:pt idx="64">
                  <c:v>1135</c:v>
                </c:pt>
                <c:pt idx="65">
                  <c:v>1136</c:v>
                </c:pt>
                <c:pt idx="66">
                  <c:v>1137</c:v>
                </c:pt>
                <c:pt idx="67">
                  <c:v>1138</c:v>
                </c:pt>
                <c:pt idx="68">
                  <c:v>1139</c:v>
                </c:pt>
                <c:pt idx="69">
                  <c:v>1140</c:v>
                </c:pt>
                <c:pt idx="70">
                  <c:v>1141</c:v>
                </c:pt>
                <c:pt idx="71">
                  <c:v>1142</c:v>
                </c:pt>
                <c:pt idx="72">
                  <c:v>1143</c:v>
                </c:pt>
                <c:pt idx="73">
                  <c:v>1144</c:v>
                </c:pt>
                <c:pt idx="74">
                  <c:v>1145</c:v>
                </c:pt>
                <c:pt idx="75">
                  <c:v>1146</c:v>
                </c:pt>
                <c:pt idx="76">
                  <c:v>1147</c:v>
                </c:pt>
                <c:pt idx="77">
                  <c:v>1148</c:v>
                </c:pt>
                <c:pt idx="78">
                  <c:v>1149</c:v>
                </c:pt>
                <c:pt idx="79">
                  <c:v>1150</c:v>
                </c:pt>
                <c:pt idx="80">
                  <c:v>1151</c:v>
                </c:pt>
                <c:pt idx="81">
                  <c:v>1152</c:v>
                </c:pt>
                <c:pt idx="82">
                  <c:v>1153</c:v>
                </c:pt>
                <c:pt idx="83">
                  <c:v>1154</c:v>
                </c:pt>
                <c:pt idx="84">
                  <c:v>1155</c:v>
                </c:pt>
                <c:pt idx="85">
                  <c:v>1156</c:v>
                </c:pt>
                <c:pt idx="86">
                  <c:v>1157</c:v>
                </c:pt>
                <c:pt idx="87">
                  <c:v>1158</c:v>
                </c:pt>
                <c:pt idx="88">
                  <c:v>1159</c:v>
                </c:pt>
                <c:pt idx="89">
                  <c:v>1160</c:v>
                </c:pt>
                <c:pt idx="90">
                  <c:v>1161</c:v>
                </c:pt>
                <c:pt idx="91">
                  <c:v>1162</c:v>
                </c:pt>
                <c:pt idx="92">
                  <c:v>1163</c:v>
                </c:pt>
                <c:pt idx="93">
                  <c:v>1164</c:v>
                </c:pt>
                <c:pt idx="94">
                  <c:v>1165</c:v>
                </c:pt>
                <c:pt idx="95">
                  <c:v>1166</c:v>
                </c:pt>
                <c:pt idx="96">
                  <c:v>1167</c:v>
                </c:pt>
                <c:pt idx="97">
                  <c:v>1168</c:v>
                </c:pt>
                <c:pt idx="98">
                  <c:v>1169</c:v>
                </c:pt>
                <c:pt idx="99">
                  <c:v>1170</c:v>
                </c:pt>
                <c:pt idx="100">
                  <c:v>1171</c:v>
                </c:pt>
                <c:pt idx="101">
                  <c:v>1172</c:v>
                </c:pt>
                <c:pt idx="102">
                  <c:v>1173</c:v>
                </c:pt>
                <c:pt idx="103">
                  <c:v>1174</c:v>
                </c:pt>
                <c:pt idx="104">
                  <c:v>1175</c:v>
                </c:pt>
                <c:pt idx="105">
                  <c:v>1176</c:v>
                </c:pt>
                <c:pt idx="106">
                  <c:v>1177</c:v>
                </c:pt>
                <c:pt idx="107">
                  <c:v>1178</c:v>
                </c:pt>
                <c:pt idx="108">
                  <c:v>1179</c:v>
                </c:pt>
                <c:pt idx="109">
                  <c:v>1180</c:v>
                </c:pt>
                <c:pt idx="110">
                  <c:v>1181</c:v>
                </c:pt>
                <c:pt idx="111">
                  <c:v>1182</c:v>
                </c:pt>
                <c:pt idx="112">
                  <c:v>1183</c:v>
                </c:pt>
                <c:pt idx="113">
                  <c:v>1184</c:v>
                </c:pt>
                <c:pt idx="114">
                  <c:v>1185</c:v>
                </c:pt>
                <c:pt idx="115">
                  <c:v>1186</c:v>
                </c:pt>
                <c:pt idx="116">
                  <c:v>1187</c:v>
                </c:pt>
                <c:pt idx="117">
                  <c:v>1188</c:v>
                </c:pt>
                <c:pt idx="118">
                  <c:v>1189</c:v>
                </c:pt>
                <c:pt idx="119">
                  <c:v>1190</c:v>
                </c:pt>
                <c:pt idx="120">
                  <c:v>1191</c:v>
                </c:pt>
                <c:pt idx="121">
                  <c:v>1192</c:v>
                </c:pt>
                <c:pt idx="122">
                  <c:v>1193</c:v>
                </c:pt>
                <c:pt idx="123">
                  <c:v>1194</c:v>
                </c:pt>
                <c:pt idx="124">
                  <c:v>1195</c:v>
                </c:pt>
                <c:pt idx="125">
                  <c:v>1196</c:v>
                </c:pt>
                <c:pt idx="126">
                  <c:v>1197</c:v>
                </c:pt>
                <c:pt idx="127">
                  <c:v>1198</c:v>
                </c:pt>
                <c:pt idx="128">
                  <c:v>1199</c:v>
                </c:pt>
                <c:pt idx="129">
                  <c:v>1200</c:v>
                </c:pt>
                <c:pt idx="130">
                  <c:v>1201</c:v>
                </c:pt>
                <c:pt idx="131">
                  <c:v>1202</c:v>
                </c:pt>
                <c:pt idx="132">
                  <c:v>1203</c:v>
                </c:pt>
                <c:pt idx="133">
                  <c:v>1204</c:v>
                </c:pt>
                <c:pt idx="134">
                  <c:v>1205</c:v>
                </c:pt>
                <c:pt idx="135">
                  <c:v>1206</c:v>
                </c:pt>
                <c:pt idx="136">
                  <c:v>1207</c:v>
                </c:pt>
                <c:pt idx="137">
                  <c:v>1208</c:v>
                </c:pt>
                <c:pt idx="138">
                  <c:v>1209</c:v>
                </c:pt>
                <c:pt idx="139">
                  <c:v>1210</c:v>
                </c:pt>
                <c:pt idx="140">
                  <c:v>1211</c:v>
                </c:pt>
                <c:pt idx="141">
                  <c:v>1212</c:v>
                </c:pt>
                <c:pt idx="142">
                  <c:v>1213</c:v>
                </c:pt>
                <c:pt idx="143">
                  <c:v>1214</c:v>
                </c:pt>
                <c:pt idx="144">
                  <c:v>1215</c:v>
                </c:pt>
                <c:pt idx="145">
                  <c:v>1216</c:v>
                </c:pt>
                <c:pt idx="146">
                  <c:v>1217</c:v>
                </c:pt>
                <c:pt idx="147">
                  <c:v>1218</c:v>
                </c:pt>
                <c:pt idx="148">
                  <c:v>1219</c:v>
                </c:pt>
                <c:pt idx="149">
                  <c:v>1220</c:v>
                </c:pt>
                <c:pt idx="150">
                  <c:v>1221</c:v>
                </c:pt>
                <c:pt idx="151">
                  <c:v>1222</c:v>
                </c:pt>
                <c:pt idx="152">
                  <c:v>1223</c:v>
                </c:pt>
                <c:pt idx="153">
                  <c:v>1224</c:v>
                </c:pt>
                <c:pt idx="154">
                  <c:v>1225</c:v>
                </c:pt>
                <c:pt idx="155">
                  <c:v>1226</c:v>
                </c:pt>
                <c:pt idx="156">
                  <c:v>1227</c:v>
                </c:pt>
                <c:pt idx="157">
                  <c:v>1228</c:v>
                </c:pt>
                <c:pt idx="158">
                  <c:v>1229</c:v>
                </c:pt>
                <c:pt idx="159">
                  <c:v>1230</c:v>
                </c:pt>
                <c:pt idx="160">
                  <c:v>1231</c:v>
                </c:pt>
                <c:pt idx="161">
                  <c:v>1232</c:v>
                </c:pt>
                <c:pt idx="162">
                  <c:v>1233</c:v>
                </c:pt>
                <c:pt idx="163">
                  <c:v>1234</c:v>
                </c:pt>
                <c:pt idx="164">
                  <c:v>1235</c:v>
                </c:pt>
                <c:pt idx="165">
                  <c:v>1236</c:v>
                </c:pt>
                <c:pt idx="166">
                  <c:v>1237</c:v>
                </c:pt>
                <c:pt idx="167">
                  <c:v>1238</c:v>
                </c:pt>
                <c:pt idx="168">
                  <c:v>1239</c:v>
                </c:pt>
                <c:pt idx="169">
                  <c:v>1240</c:v>
                </c:pt>
                <c:pt idx="170">
                  <c:v>1241</c:v>
                </c:pt>
                <c:pt idx="171">
                  <c:v>1242</c:v>
                </c:pt>
                <c:pt idx="172">
                  <c:v>1243</c:v>
                </c:pt>
                <c:pt idx="173">
                  <c:v>1244</c:v>
                </c:pt>
                <c:pt idx="174">
                  <c:v>1245</c:v>
                </c:pt>
                <c:pt idx="175">
                  <c:v>1246</c:v>
                </c:pt>
                <c:pt idx="176">
                  <c:v>1247</c:v>
                </c:pt>
                <c:pt idx="177">
                  <c:v>1248</c:v>
                </c:pt>
                <c:pt idx="178">
                  <c:v>1249</c:v>
                </c:pt>
                <c:pt idx="179">
                  <c:v>1250</c:v>
                </c:pt>
                <c:pt idx="180">
                  <c:v>1251</c:v>
                </c:pt>
                <c:pt idx="181">
                  <c:v>1252</c:v>
                </c:pt>
                <c:pt idx="182">
                  <c:v>1253</c:v>
                </c:pt>
                <c:pt idx="183">
                  <c:v>1254</c:v>
                </c:pt>
                <c:pt idx="184">
                  <c:v>1255</c:v>
                </c:pt>
                <c:pt idx="185">
                  <c:v>1256</c:v>
                </c:pt>
                <c:pt idx="186">
                  <c:v>1257</c:v>
                </c:pt>
                <c:pt idx="187">
                  <c:v>1258</c:v>
                </c:pt>
                <c:pt idx="188">
                  <c:v>1259</c:v>
                </c:pt>
                <c:pt idx="189">
                  <c:v>1260</c:v>
                </c:pt>
                <c:pt idx="190">
                  <c:v>1261</c:v>
                </c:pt>
                <c:pt idx="191">
                  <c:v>1262</c:v>
                </c:pt>
                <c:pt idx="192">
                  <c:v>1263</c:v>
                </c:pt>
                <c:pt idx="193">
                  <c:v>1264</c:v>
                </c:pt>
                <c:pt idx="194">
                  <c:v>1265</c:v>
                </c:pt>
                <c:pt idx="195">
                  <c:v>1266</c:v>
                </c:pt>
                <c:pt idx="196">
                  <c:v>1267</c:v>
                </c:pt>
                <c:pt idx="197">
                  <c:v>1268</c:v>
                </c:pt>
                <c:pt idx="198">
                  <c:v>1269</c:v>
                </c:pt>
                <c:pt idx="199">
                  <c:v>1270</c:v>
                </c:pt>
                <c:pt idx="200">
                  <c:v>1271</c:v>
                </c:pt>
                <c:pt idx="201">
                  <c:v>1272</c:v>
                </c:pt>
                <c:pt idx="202">
                  <c:v>1273</c:v>
                </c:pt>
                <c:pt idx="203">
                  <c:v>1274</c:v>
                </c:pt>
                <c:pt idx="204">
                  <c:v>1275</c:v>
                </c:pt>
                <c:pt idx="205">
                  <c:v>1276</c:v>
                </c:pt>
                <c:pt idx="206">
                  <c:v>1277</c:v>
                </c:pt>
                <c:pt idx="207">
                  <c:v>1278</c:v>
                </c:pt>
                <c:pt idx="208">
                  <c:v>1279</c:v>
                </c:pt>
                <c:pt idx="209">
                  <c:v>1280</c:v>
                </c:pt>
                <c:pt idx="210">
                  <c:v>1281</c:v>
                </c:pt>
                <c:pt idx="211">
                  <c:v>1282</c:v>
                </c:pt>
                <c:pt idx="212">
                  <c:v>1283</c:v>
                </c:pt>
                <c:pt idx="213">
                  <c:v>1284</c:v>
                </c:pt>
                <c:pt idx="214">
                  <c:v>1285</c:v>
                </c:pt>
                <c:pt idx="215">
                  <c:v>1286</c:v>
                </c:pt>
                <c:pt idx="216">
                  <c:v>1287</c:v>
                </c:pt>
                <c:pt idx="217">
                  <c:v>1288</c:v>
                </c:pt>
                <c:pt idx="218">
                  <c:v>1289</c:v>
                </c:pt>
                <c:pt idx="219">
                  <c:v>1290</c:v>
                </c:pt>
                <c:pt idx="220">
                  <c:v>1291</c:v>
                </c:pt>
                <c:pt idx="221">
                  <c:v>1292</c:v>
                </c:pt>
                <c:pt idx="222">
                  <c:v>1293</c:v>
                </c:pt>
                <c:pt idx="223">
                  <c:v>1294</c:v>
                </c:pt>
                <c:pt idx="224">
                  <c:v>1295</c:v>
                </c:pt>
                <c:pt idx="225">
                  <c:v>1296</c:v>
                </c:pt>
                <c:pt idx="226">
                  <c:v>1297</c:v>
                </c:pt>
                <c:pt idx="227">
                  <c:v>1298</c:v>
                </c:pt>
                <c:pt idx="228">
                  <c:v>1299</c:v>
                </c:pt>
                <c:pt idx="229">
                  <c:v>1300</c:v>
                </c:pt>
                <c:pt idx="230">
                  <c:v>1301</c:v>
                </c:pt>
                <c:pt idx="231">
                  <c:v>1302</c:v>
                </c:pt>
                <c:pt idx="232">
                  <c:v>1303</c:v>
                </c:pt>
                <c:pt idx="233">
                  <c:v>1304</c:v>
                </c:pt>
                <c:pt idx="234">
                  <c:v>1305</c:v>
                </c:pt>
                <c:pt idx="235">
                  <c:v>1306</c:v>
                </c:pt>
                <c:pt idx="236">
                  <c:v>1307</c:v>
                </c:pt>
                <c:pt idx="237">
                  <c:v>1308</c:v>
                </c:pt>
                <c:pt idx="238">
                  <c:v>1309</c:v>
                </c:pt>
                <c:pt idx="239">
                  <c:v>1310</c:v>
                </c:pt>
                <c:pt idx="240">
                  <c:v>1311</c:v>
                </c:pt>
                <c:pt idx="241">
                  <c:v>1312</c:v>
                </c:pt>
                <c:pt idx="242">
                  <c:v>1313</c:v>
                </c:pt>
                <c:pt idx="243">
                  <c:v>1314</c:v>
                </c:pt>
                <c:pt idx="244">
                  <c:v>1315</c:v>
                </c:pt>
                <c:pt idx="245">
                  <c:v>1316</c:v>
                </c:pt>
                <c:pt idx="246">
                  <c:v>1317</c:v>
                </c:pt>
                <c:pt idx="247">
                  <c:v>1318</c:v>
                </c:pt>
                <c:pt idx="248">
                  <c:v>1319</c:v>
                </c:pt>
                <c:pt idx="249">
                  <c:v>1320</c:v>
                </c:pt>
                <c:pt idx="250">
                  <c:v>1321</c:v>
                </c:pt>
                <c:pt idx="251">
                  <c:v>1322</c:v>
                </c:pt>
                <c:pt idx="252">
                  <c:v>1323</c:v>
                </c:pt>
                <c:pt idx="253">
                  <c:v>1324</c:v>
                </c:pt>
                <c:pt idx="254">
                  <c:v>1325</c:v>
                </c:pt>
                <c:pt idx="255">
                  <c:v>1326</c:v>
                </c:pt>
                <c:pt idx="256">
                  <c:v>1327</c:v>
                </c:pt>
                <c:pt idx="257">
                  <c:v>1328</c:v>
                </c:pt>
                <c:pt idx="258">
                  <c:v>1329</c:v>
                </c:pt>
                <c:pt idx="259">
                  <c:v>1330</c:v>
                </c:pt>
                <c:pt idx="260">
                  <c:v>1331</c:v>
                </c:pt>
                <c:pt idx="261">
                  <c:v>1332</c:v>
                </c:pt>
                <c:pt idx="262">
                  <c:v>1333</c:v>
                </c:pt>
                <c:pt idx="263">
                  <c:v>1334</c:v>
                </c:pt>
                <c:pt idx="264">
                  <c:v>1335</c:v>
                </c:pt>
                <c:pt idx="265">
                  <c:v>1336</c:v>
                </c:pt>
                <c:pt idx="266">
                  <c:v>1337</c:v>
                </c:pt>
                <c:pt idx="267">
                  <c:v>1338</c:v>
                </c:pt>
                <c:pt idx="268">
                  <c:v>1339</c:v>
                </c:pt>
                <c:pt idx="269">
                  <c:v>1340</c:v>
                </c:pt>
                <c:pt idx="270">
                  <c:v>1341</c:v>
                </c:pt>
                <c:pt idx="271">
                  <c:v>1342</c:v>
                </c:pt>
                <c:pt idx="272">
                  <c:v>1343</c:v>
                </c:pt>
                <c:pt idx="273">
                  <c:v>1344</c:v>
                </c:pt>
                <c:pt idx="274">
                  <c:v>1345</c:v>
                </c:pt>
                <c:pt idx="275">
                  <c:v>1346</c:v>
                </c:pt>
                <c:pt idx="276">
                  <c:v>1347</c:v>
                </c:pt>
                <c:pt idx="277">
                  <c:v>1348</c:v>
                </c:pt>
                <c:pt idx="278">
                  <c:v>1349</c:v>
                </c:pt>
                <c:pt idx="279">
                  <c:v>1350</c:v>
                </c:pt>
                <c:pt idx="280">
                  <c:v>1351</c:v>
                </c:pt>
                <c:pt idx="281">
                  <c:v>1352</c:v>
                </c:pt>
                <c:pt idx="282">
                  <c:v>1353</c:v>
                </c:pt>
                <c:pt idx="283">
                  <c:v>1354</c:v>
                </c:pt>
                <c:pt idx="284">
                  <c:v>1355</c:v>
                </c:pt>
                <c:pt idx="285">
                  <c:v>1356</c:v>
                </c:pt>
                <c:pt idx="286">
                  <c:v>1357</c:v>
                </c:pt>
                <c:pt idx="287">
                  <c:v>1358</c:v>
                </c:pt>
              </c:numCache>
            </c:numRef>
          </c:xVal>
          <c:yVal>
            <c:numRef>
              <c:f>Graph!$G$954:$G$1239</c:f>
              <c:numCache>
                <c:formatCode>General</c:formatCode>
                <c:ptCount val="2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59-4239-8026-5E07C8B398A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Graph!$A$953:$A$1240</c:f>
              <c:numCache>
                <c:formatCode>General</c:formatCode>
                <c:ptCount val="288"/>
                <c:pt idx="0">
                  <c:v>1071</c:v>
                </c:pt>
                <c:pt idx="1">
                  <c:v>1072</c:v>
                </c:pt>
                <c:pt idx="2">
                  <c:v>1073</c:v>
                </c:pt>
                <c:pt idx="3">
                  <c:v>1074</c:v>
                </c:pt>
                <c:pt idx="4">
                  <c:v>1075</c:v>
                </c:pt>
                <c:pt idx="5">
                  <c:v>1076</c:v>
                </c:pt>
                <c:pt idx="6">
                  <c:v>1077</c:v>
                </c:pt>
                <c:pt idx="7">
                  <c:v>1078</c:v>
                </c:pt>
                <c:pt idx="8">
                  <c:v>1079</c:v>
                </c:pt>
                <c:pt idx="9">
                  <c:v>1080</c:v>
                </c:pt>
                <c:pt idx="10">
                  <c:v>1081</c:v>
                </c:pt>
                <c:pt idx="11">
                  <c:v>1082</c:v>
                </c:pt>
                <c:pt idx="12">
                  <c:v>1083</c:v>
                </c:pt>
                <c:pt idx="13">
                  <c:v>1084</c:v>
                </c:pt>
                <c:pt idx="14">
                  <c:v>1085</c:v>
                </c:pt>
                <c:pt idx="15">
                  <c:v>1086</c:v>
                </c:pt>
                <c:pt idx="16">
                  <c:v>1087</c:v>
                </c:pt>
                <c:pt idx="17">
                  <c:v>1088</c:v>
                </c:pt>
                <c:pt idx="18">
                  <c:v>1089</c:v>
                </c:pt>
                <c:pt idx="19">
                  <c:v>1090</c:v>
                </c:pt>
                <c:pt idx="20">
                  <c:v>1091</c:v>
                </c:pt>
                <c:pt idx="21">
                  <c:v>1092</c:v>
                </c:pt>
                <c:pt idx="22">
                  <c:v>1093</c:v>
                </c:pt>
                <c:pt idx="23">
                  <c:v>1094</c:v>
                </c:pt>
                <c:pt idx="24">
                  <c:v>1095</c:v>
                </c:pt>
                <c:pt idx="25">
                  <c:v>1096</c:v>
                </c:pt>
                <c:pt idx="26">
                  <c:v>1097</c:v>
                </c:pt>
                <c:pt idx="27">
                  <c:v>1098</c:v>
                </c:pt>
                <c:pt idx="28">
                  <c:v>1099</c:v>
                </c:pt>
                <c:pt idx="29">
                  <c:v>1100</c:v>
                </c:pt>
                <c:pt idx="30">
                  <c:v>1101</c:v>
                </c:pt>
                <c:pt idx="31">
                  <c:v>1102</c:v>
                </c:pt>
                <c:pt idx="32">
                  <c:v>1103</c:v>
                </c:pt>
                <c:pt idx="33">
                  <c:v>1104</c:v>
                </c:pt>
                <c:pt idx="34">
                  <c:v>1105</c:v>
                </c:pt>
                <c:pt idx="35">
                  <c:v>1106</c:v>
                </c:pt>
                <c:pt idx="36">
                  <c:v>1107</c:v>
                </c:pt>
                <c:pt idx="37">
                  <c:v>1108</c:v>
                </c:pt>
                <c:pt idx="38">
                  <c:v>1109</c:v>
                </c:pt>
                <c:pt idx="39">
                  <c:v>1110</c:v>
                </c:pt>
                <c:pt idx="40">
                  <c:v>1111</c:v>
                </c:pt>
                <c:pt idx="41">
                  <c:v>1112</c:v>
                </c:pt>
                <c:pt idx="42">
                  <c:v>1113</c:v>
                </c:pt>
                <c:pt idx="43">
                  <c:v>1114</c:v>
                </c:pt>
                <c:pt idx="44">
                  <c:v>1115</c:v>
                </c:pt>
                <c:pt idx="45">
                  <c:v>1116</c:v>
                </c:pt>
                <c:pt idx="46">
                  <c:v>1117</c:v>
                </c:pt>
                <c:pt idx="47">
                  <c:v>1118</c:v>
                </c:pt>
                <c:pt idx="48">
                  <c:v>1119</c:v>
                </c:pt>
                <c:pt idx="49">
                  <c:v>1120</c:v>
                </c:pt>
                <c:pt idx="50">
                  <c:v>1121</c:v>
                </c:pt>
                <c:pt idx="51">
                  <c:v>1122</c:v>
                </c:pt>
                <c:pt idx="52">
                  <c:v>1123</c:v>
                </c:pt>
                <c:pt idx="53">
                  <c:v>1124</c:v>
                </c:pt>
                <c:pt idx="54">
                  <c:v>1125</c:v>
                </c:pt>
                <c:pt idx="55">
                  <c:v>1126</c:v>
                </c:pt>
                <c:pt idx="56">
                  <c:v>1127</c:v>
                </c:pt>
                <c:pt idx="57">
                  <c:v>1128</c:v>
                </c:pt>
                <c:pt idx="58">
                  <c:v>1129</c:v>
                </c:pt>
                <c:pt idx="59">
                  <c:v>1130</c:v>
                </c:pt>
                <c:pt idx="60">
                  <c:v>1131</c:v>
                </c:pt>
                <c:pt idx="61">
                  <c:v>1132</c:v>
                </c:pt>
                <c:pt idx="62">
                  <c:v>1133</c:v>
                </c:pt>
                <c:pt idx="63">
                  <c:v>1134</c:v>
                </c:pt>
                <c:pt idx="64">
                  <c:v>1135</c:v>
                </c:pt>
                <c:pt idx="65">
                  <c:v>1136</c:v>
                </c:pt>
                <c:pt idx="66">
                  <c:v>1137</c:v>
                </c:pt>
                <c:pt idx="67">
                  <c:v>1138</c:v>
                </c:pt>
                <c:pt idx="68">
                  <c:v>1139</c:v>
                </c:pt>
                <c:pt idx="69">
                  <c:v>1140</c:v>
                </c:pt>
                <c:pt idx="70">
                  <c:v>1141</c:v>
                </c:pt>
                <c:pt idx="71">
                  <c:v>1142</c:v>
                </c:pt>
                <c:pt idx="72">
                  <c:v>1143</c:v>
                </c:pt>
                <c:pt idx="73">
                  <c:v>1144</c:v>
                </c:pt>
                <c:pt idx="74">
                  <c:v>1145</c:v>
                </c:pt>
                <c:pt idx="75">
                  <c:v>1146</c:v>
                </c:pt>
                <c:pt idx="76">
                  <c:v>1147</c:v>
                </c:pt>
                <c:pt idx="77">
                  <c:v>1148</c:v>
                </c:pt>
                <c:pt idx="78">
                  <c:v>1149</c:v>
                </c:pt>
                <c:pt idx="79">
                  <c:v>1150</c:v>
                </c:pt>
                <c:pt idx="80">
                  <c:v>1151</c:v>
                </c:pt>
                <c:pt idx="81">
                  <c:v>1152</c:v>
                </c:pt>
                <c:pt idx="82">
                  <c:v>1153</c:v>
                </c:pt>
                <c:pt idx="83">
                  <c:v>1154</c:v>
                </c:pt>
                <c:pt idx="84">
                  <c:v>1155</c:v>
                </c:pt>
                <c:pt idx="85">
                  <c:v>1156</c:v>
                </c:pt>
                <c:pt idx="86">
                  <c:v>1157</c:v>
                </c:pt>
                <c:pt idx="87">
                  <c:v>1158</c:v>
                </c:pt>
                <c:pt idx="88">
                  <c:v>1159</c:v>
                </c:pt>
                <c:pt idx="89">
                  <c:v>1160</c:v>
                </c:pt>
                <c:pt idx="90">
                  <c:v>1161</c:v>
                </c:pt>
                <c:pt idx="91">
                  <c:v>1162</c:v>
                </c:pt>
                <c:pt idx="92">
                  <c:v>1163</c:v>
                </c:pt>
                <c:pt idx="93">
                  <c:v>1164</c:v>
                </c:pt>
                <c:pt idx="94">
                  <c:v>1165</c:v>
                </c:pt>
                <c:pt idx="95">
                  <c:v>1166</c:v>
                </c:pt>
                <c:pt idx="96">
                  <c:v>1167</c:v>
                </c:pt>
                <c:pt idx="97">
                  <c:v>1168</c:v>
                </c:pt>
                <c:pt idx="98">
                  <c:v>1169</c:v>
                </c:pt>
                <c:pt idx="99">
                  <c:v>1170</c:v>
                </c:pt>
                <c:pt idx="100">
                  <c:v>1171</c:v>
                </c:pt>
                <c:pt idx="101">
                  <c:v>1172</c:v>
                </c:pt>
                <c:pt idx="102">
                  <c:v>1173</c:v>
                </c:pt>
                <c:pt idx="103">
                  <c:v>1174</c:v>
                </c:pt>
                <c:pt idx="104">
                  <c:v>1175</c:v>
                </c:pt>
                <c:pt idx="105">
                  <c:v>1176</c:v>
                </c:pt>
                <c:pt idx="106">
                  <c:v>1177</c:v>
                </c:pt>
                <c:pt idx="107">
                  <c:v>1178</c:v>
                </c:pt>
                <c:pt idx="108">
                  <c:v>1179</c:v>
                </c:pt>
                <c:pt idx="109">
                  <c:v>1180</c:v>
                </c:pt>
                <c:pt idx="110">
                  <c:v>1181</c:v>
                </c:pt>
                <c:pt idx="111">
                  <c:v>1182</c:v>
                </c:pt>
                <c:pt idx="112">
                  <c:v>1183</c:v>
                </c:pt>
                <c:pt idx="113">
                  <c:v>1184</c:v>
                </c:pt>
                <c:pt idx="114">
                  <c:v>1185</c:v>
                </c:pt>
                <c:pt idx="115">
                  <c:v>1186</c:v>
                </c:pt>
                <c:pt idx="116">
                  <c:v>1187</c:v>
                </c:pt>
                <c:pt idx="117">
                  <c:v>1188</c:v>
                </c:pt>
                <c:pt idx="118">
                  <c:v>1189</c:v>
                </c:pt>
                <c:pt idx="119">
                  <c:v>1190</c:v>
                </c:pt>
                <c:pt idx="120">
                  <c:v>1191</c:v>
                </c:pt>
                <c:pt idx="121">
                  <c:v>1192</c:v>
                </c:pt>
                <c:pt idx="122">
                  <c:v>1193</c:v>
                </c:pt>
                <c:pt idx="123">
                  <c:v>1194</c:v>
                </c:pt>
                <c:pt idx="124">
                  <c:v>1195</c:v>
                </c:pt>
                <c:pt idx="125">
                  <c:v>1196</c:v>
                </c:pt>
                <c:pt idx="126">
                  <c:v>1197</c:v>
                </c:pt>
                <c:pt idx="127">
                  <c:v>1198</c:v>
                </c:pt>
                <c:pt idx="128">
                  <c:v>1199</c:v>
                </c:pt>
                <c:pt idx="129">
                  <c:v>1200</c:v>
                </c:pt>
                <c:pt idx="130">
                  <c:v>1201</c:v>
                </c:pt>
                <c:pt idx="131">
                  <c:v>1202</c:v>
                </c:pt>
                <c:pt idx="132">
                  <c:v>1203</c:v>
                </c:pt>
                <c:pt idx="133">
                  <c:v>1204</c:v>
                </c:pt>
                <c:pt idx="134">
                  <c:v>1205</c:v>
                </c:pt>
                <c:pt idx="135">
                  <c:v>1206</c:v>
                </c:pt>
                <c:pt idx="136">
                  <c:v>1207</c:v>
                </c:pt>
                <c:pt idx="137">
                  <c:v>1208</c:v>
                </c:pt>
                <c:pt idx="138">
                  <c:v>1209</c:v>
                </c:pt>
                <c:pt idx="139">
                  <c:v>1210</c:v>
                </c:pt>
                <c:pt idx="140">
                  <c:v>1211</c:v>
                </c:pt>
                <c:pt idx="141">
                  <c:v>1212</c:v>
                </c:pt>
                <c:pt idx="142">
                  <c:v>1213</c:v>
                </c:pt>
                <c:pt idx="143">
                  <c:v>1214</c:v>
                </c:pt>
                <c:pt idx="144">
                  <c:v>1215</c:v>
                </c:pt>
                <c:pt idx="145">
                  <c:v>1216</c:v>
                </c:pt>
                <c:pt idx="146">
                  <c:v>1217</c:v>
                </c:pt>
                <c:pt idx="147">
                  <c:v>1218</c:v>
                </c:pt>
                <c:pt idx="148">
                  <c:v>1219</c:v>
                </c:pt>
                <c:pt idx="149">
                  <c:v>1220</c:v>
                </c:pt>
                <c:pt idx="150">
                  <c:v>1221</c:v>
                </c:pt>
                <c:pt idx="151">
                  <c:v>1222</c:v>
                </c:pt>
                <c:pt idx="152">
                  <c:v>1223</c:v>
                </c:pt>
                <c:pt idx="153">
                  <c:v>1224</c:v>
                </c:pt>
                <c:pt idx="154">
                  <c:v>1225</c:v>
                </c:pt>
                <c:pt idx="155">
                  <c:v>1226</c:v>
                </c:pt>
                <c:pt idx="156">
                  <c:v>1227</c:v>
                </c:pt>
                <c:pt idx="157">
                  <c:v>1228</c:v>
                </c:pt>
                <c:pt idx="158">
                  <c:v>1229</c:v>
                </c:pt>
                <c:pt idx="159">
                  <c:v>1230</c:v>
                </c:pt>
                <c:pt idx="160">
                  <c:v>1231</c:v>
                </c:pt>
                <c:pt idx="161">
                  <c:v>1232</c:v>
                </c:pt>
                <c:pt idx="162">
                  <c:v>1233</c:v>
                </c:pt>
                <c:pt idx="163">
                  <c:v>1234</c:v>
                </c:pt>
                <c:pt idx="164">
                  <c:v>1235</c:v>
                </c:pt>
                <c:pt idx="165">
                  <c:v>1236</c:v>
                </c:pt>
                <c:pt idx="166">
                  <c:v>1237</c:v>
                </c:pt>
                <c:pt idx="167">
                  <c:v>1238</c:v>
                </c:pt>
                <c:pt idx="168">
                  <c:v>1239</c:v>
                </c:pt>
                <c:pt idx="169">
                  <c:v>1240</c:v>
                </c:pt>
                <c:pt idx="170">
                  <c:v>1241</c:v>
                </c:pt>
                <c:pt idx="171">
                  <c:v>1242</c:v>
                </c:pt>
                <c:pt idx="172">
                  <c:v>1243</c:v>
                </c:pt>
                <c:pt idx="173">
                  <c:v>1244</c:v>
                </c:pt>
                <c:pt idx="174">
                  <c:v>1245</c:v>
                </c:pt>
                <c:pt idx="175">
                  <c:v>1246</c:v>
                </c:pt>
                <c:pt idx="176">
                  <c:v>1247</c:v>
                </c:pt>
                <c:pt idx="177">
                  <c:v>1248</c:v>
                </c:pt>
                <c:pt idx="178">
                  <c:v>1249</c:v>
                </c:pt>
                <c:pt idx="179">
                  <c:v>1250</c:v>
                </c:pt>
                <c:pt idx="180">
                  <c:v>1251</c:v>
                </c:pt>
                <c:pt idx="181">
                  <c:v>1252</c:v>
                </c:pt>
                <c:pt idx="182">
                  <c:v>1253</c:v>
                </c:pt>
                <c:pt idx="183">
                  <c:v>1254</c:v>
                </c:pt>
                <c:pt idx="184">
                  <c:v>1255</c:v>
                </c:pt>
                <c:pt idx="185">
                  <c:v>1256</c:v>
                </c:pt>
                <c:pt idx="186">
                  <c:v>1257</c:v>
                </c:pt>
                <c:pt idx="187">
                  <c:v>1258</c:v>
                </c:pt>
                <c:pt idx="188">
                  <c:v>1259</c:v>
                </c:pt>
                <c:pt idx="189">
                  <c:v>1260</c:v>
                </c:pt>
                <c:pt idx="190">
                  <c:v>1261</c:v>
                </c:pt>
                <c:pt idx="191">
                  <c:v>1262</c:v>
                </c:pt>
                <c:pt idx="192">
                  <c:v>1263</c:v>
                </c:pt>
                <c:pt idx="193">
                  <c:v>1264</c:v>
                </c:pt>
                <c:pt idx="194">
                  <c:v>1265</c:v>
                </c:pt>
                <c:pt idx="195">
                  <c:v>1266</c:v>
                </c:pt>
                <c:pt idx="196">
                  <c:v>1267</c:v>
                </c:pt>
                <c:pt idx="197">
                  <c:v>1268</c:v>
                </c:pt>
                <c:pt idx="198">
                  <c:v>1269</c:v>
                </c:pt>
                <c:pt idx="199">
                  <c:v>1270</c:v>
                </c:pt>
                <c:pt idx="200">
                  <c:v>1271</c:v>
                </c:pt>
                <c:pt idx="201">
                  <c:v>1272</c:v>
                </c:pt>
                <c:pt idx="202">
                  <c:v>1273</c:v>
                </c:pt>
                <c:pt idx="203">
                  <c:v>1274</c:v>
                </c:pt>
                <c:pt idx="204">
                  <c:v>1275</c:v>
                </c:pt>
                <c:pt idx="205">
                  <c:v>1276</c:v>
                </c:pt>
                <c:pt idx="206">
                  <c:v>1277</c:v>
                </c:pt>
                <c:pt idx="207">
                  <c:v>1278</c:v>
                </c:pt>
                <c:pt idx="208">
                  <c:v>1279</c:v>
                </c:pt>
                <c:pt idx="209">
                  <c:v>1280</c:v>
                </c:pt>
                <c:pt idx="210">
                  <c:v>1281</c:v>
                </c:pt>
                <c:pt idx="211">
                  <c:v>1282</c:v>
                </c:pt>
                <c:pt idx="212">
                  <c:v>1283</c:v>
                </c:pt>
                <c:pt idx="213">
                  <c:v>1284</c:v>
                </c:pt>
                <c:pt idx="214">
                  <c:v>1285</c:v>
                </c:pt>
                <c:pt idx="215">
                  <c:v>1286</c:v>
                </c:pt>
                <c:pt idx="216">
                  <c:v>1287</c:v>
                </c:pt>
                <c:pt idx="217">
                  <c:v>1288</c:v>
                </c:pt>
                <c:pt idx="218">
                  <c:v>1289</c:v>
                </c:pt>
                <c:pt idx="219">
                  <c:v>1290</c:v>
                </c:pt>
                <c:pt idx="220">
                  <c:v>1291</c:v>
                </c:pt>
                <c:pt idx="221">
                  <c:v>1292</c:v>
                </c:pt>
                <c:pt idx="222">
                  <c:v>1293</c:v>
                </c:pt>
                <c:pt idx="223">
                  <c:v>1294</c:v>
                </c:pt>
                <c:pt idx="224">
                  <c:v>1295</c:v>
                </c:pt>
                <c:pt idx="225">
                  <c:v>1296</c:v>
                </c:pt>
                <c:pt idx="226">
                  <c:v>1297</c:v>
                </c:pt>
                <c:pt idx="227">
                  <c:v>1298</c:v>
                </c:pt>
                <c:pt idx="228">
                  <c:v>1299</c:v>
                </c:pt>
                <c:pt idx="229">
                  <c:v>1300</c:v>
                </c:pt>
                <c:pt idx="230">
                  <c:v>1301</c:v>
                </c:pt>
                <c:pt idx="231">
                  <c:v>1302</c:v>
                </c:pt>
                <c:pt idx="232">
                  <c:v>1303</c:v>
                </c:pt>
                <c:pt idx="233">
                  <c:v>1304</c:v>
                </c:pt>
                <c:pt idx="234">
                  <c:v>1305</c:v>
                </c:pt>
                <c:pt idx="235">
                  <c:v>1306</c:v>
                </c:pt>
                <c:pt idx="236">
                  <c:v>1307</c:v>
                </c:pt>
                <c:pt idx="237">
                  <c:v>1308</c:v>
                </c:pt>
                <c:pt idx="238">
                  <c:v>1309</c:v>
                </c:pt>
                <c:pt idx="239">
                  <c:v>1310</c:v>
                </c:pt>
                <c:pt idx="240">
                  <c:v>1311</c:v>
                </c:pt>
                <c:pt idx="241">
                  <c:v>1312</c:v>
                </c:pt>
                <c:pt idx="242">
                  <c:v>1313</c:v>
                </c:pt>
                <c:pt idx="243">
                  <c:v>1314</c:v>
                </c:pt>
                <c:pt idx="244">
                  <c:v>1315</c:v>
                </c:pt>
                <c:pt idx="245">
                  <c:v>1316</c:v>
                </c:pt>
                <c:pt idx="246">
                  <c:v>1317</c:v>
                </c:pt>
                <c:pt idx="247">
                  <c:v>1318</c:v>
                </c:pt>
                <c:pt idx="248">
                  <c:v>1319</c:v>
                </c:pt>
                <c:pt idx="249">
                  <c:v>1320</c:v>
                </c:pt>
                <c:pt idx="250">
                  <c:v>1321</c:v>
                </c:pt>
                <c:pt idx="251">
                  <c:v>1322</c:v>
                </c:pt>
                <c:pt idx="252">
                  <c:v>1323</c:v>
                </c:pt>
                <c:pt idx="253">
                  <c:v>1324</c:v>
                </c:pt>
                <c:pt idx="254">
                  <c:v>1325</c:v>
                </c:pt>
                <c:pt idx="255">
                  <c:v>1326</c:v>
                </c:pt>
                <c:pt idx="256">
                  <c:v>1327</c:v>
                </c:pt>
                <c:pt idx="257">
                  <c:v>1328</c:v>
                </c:pt>
                <c:pt idx="258">
                  <c:v>1329</c:v>
                </c:pt>
                <c:pt idx="259">
                  <c:v>1330</c:v>
                </c:pt>
                <c:pt idx="260">
                  <c:v>1331</c:v>
                </c:pt>
                <c:pt idx="261">
                  <c:v>1332</c:v>
                </c:pt>
                <c:pt idx="262">
                  <c:v>1333</c:v>
                </c:pt>
                <c:pt idx="263">
                  <c:v>1334</c:v>
                </c:pt>
                <c:pt idx="264">
                  <c:v>1335</c:v>
                </c:pt>
                <c:pt idx="265">
                  <c:v>1336</c:v>
                </c:pt>
                <c:pt idx="266">
                  <c:v>1337</c:v>
                </c:pt>
                <c:pt idx="267">
                  <c:v>1338</c:v>
                </c:pt>
                <c:pt idx="268">
                  <c:v>1339</c:v>
                </c:pt>
                <c:pt idx="269">
                  <c:v>1340</c:v>
                </c:pt>
                <c:pt idx="270">
                  <c:v>1341</c:v>
                </c:pt>
                <c:pt idx="271">
                  <c:v>1342</c:v>
                </c:pt>
                <c:pt idx="272">
                  <c:v>1343</c:v>
                </c:pt>
                <c:pt idx="273">
                  <c:v>1344</c:v>
                </c:pt>
                <c:pt idx="274">
                  <c:v>1345</c:v>
                </c:pt>
                <c:pt idx="275">
                  <c:v>1346</c:v>
                </c:pt>
                <c:pt idx="276">
                  <c:v>1347</c:v>
                </c:pt>
                <c:pt idx="277">
                  <c:v>1348</c:v>
                </c:pt>
                <c:pt idx="278">
                  <c:v>1349</c:v>
                </c:pt>
                <c:pt idx="279">
                  <c:v>1350</c:v>
                </c:pt>
                <c:pt idx="280">
                  <c:v>1351</c:v>
                </c:pt>
                <c:pt idx="281">
                  <c:v>1352</c:v>
                </c:pt>
                <c:pt idx="282">
                  <c:v>1353</c:v>
                </c:pt>
                <c:pt idx="283">
                  <c:v>1354</c:v>
                </c:pt>
                <c:pt idx="284">
                  <c:v>1355</c:v>
                </c:pt>
                <c:pt idx="285">
                  <c:v>1356</c:v>
                </c:pt>
                <c:pt idx="286">
                  <c:v>1357</c:v>
                </c:pt>
                <c:pt idx="287">
                  <c:v>1358</c:v>
                </c:pt>
              </c:numCache>
            </c:numRef>
          </c:xVal>
          <c:yVal>
            <c:numRef>
              <c:f>Graph!$H$954:$H$1239</c:f>
              <c:numCache>
                <c:formatCode>General</c:formatCode>
                <c:ptCount val="2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59-4239-8026-5E07C8B39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0047"/>
        <c:axId val="151917247"/>
      </c:scatterChart>
      <c:valAx>
        <c:axId val="151910047"/>
        <c:scaling>
          <c:orientation val="minMax"/>
          <c:max val="1358"/>
          <c:min val="1071"/>
        </c:scaling>
        <c:delete val="0"/>
        <c:axPos val="b"/>
        <c:numFmt formatCode="General" sourceLinked="1"/>
        <c:majorTickMark val="out"/>
        <c:minorTickMark val="none"/>
        <c:tickLblPos val="nextTo"/>
        <c:crossAx val="151917247"/>
        <c:crosses val="autoZero"/>
        <c:crossBetween val="midCat"/>
      </c:valAx>
      <c:valAx>
        <c:axId val="151917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9100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Graph!$A$1243:$A$1500</c:f>
              <c:numCache>
                <c:formatCode>General</c:formatCode>
                <c:ptCount val="258"/>
                <c:pt idx="0">
                  <c:v>1391</c:v>
                </c:pt>
                <c:pt idx="1">
                  <c:v>1392</c:v>
                </c:pt>
                <c:pt idx="2">
                  <c:v>1393</c:v>
                </c:pt>
                <c:pt idx="3">
                  <c:v>1394</c:v>
                </c:pt>
                <c:pt idx="4">
                  <c:v>1395</c:v>
                </c:pt>
                <c:pt idx="5">
                  <c:v>1396</c:v>
                </c:pt>
                <c:pt idx="6">
                  <c:v>1397</c:v>
                </c:pt>
                <c:pt idx="7">
                  <c:v>1398</c:v>
                </c:pt>
                <c:pt idx="8">
                  <c:v>1399</c:v>
                </c:pt>
                <c:pt idx="9">
                  <c:v>1400</c:v>
                </c:pt>
                <c:pt idx="10">
                  <c:v>1401</c:v>
                </c:pt>
                <c:pt idx="11">
                  <c:v>1402</c:v>
                </c:pt>
                <c:pt idx="12">
                  <c:v>1403</c:v>
                </c:pt>
                <c:pt idx="13">
                  <c:v>1404</c:v>
                </c:pt>
                <c:pt idx="14">
                  <c:v>1405</c:v>
                </c:pt>
                <c:pt idx="15">
                  <c:v>1406</c:v>
                </c:pt>
                <c:pt idx="16">
                  <c:v>1407</c:v>
                </c:pt>
                <c:pt idx="17">
                  <c:v>1408</c:v>
                </c:pt>
                <c:pt idx="18">
                  <c:v>1409</c:v>
                </c:pt>
                <c:pt idx="19">
                  <c:v>1410</c:v>
                </c:pt>
                <c:pt idx="20">
                  <c:v>1411</c:v>
                </c:pt>
                <c:pt idx="21">
                  <c:v>1412</c:v>
                </c:pt>
                <c:pt idx="22">
                  <c:v>1413</c:v>
                </c:pt>
                <c:pt idx="23">
                  <c:v>1414</c:v>
                </c:pt>
                <c:pt idx="24">
                  <c:v>1415</c:v>
                </c:pt>
                <c:pt idx="25">
                  <c:v>1416</c:v>
                </c:pt>
                <c:pt idx="26">
                  <c:v>1417</c:v>
                </c:pt>
                <c:pt idx="27">
                  <c:v>1418</c:v>
                </c:pt>
                <c:pt idx="28">
                  <c:v>1419</c:v>
                </c:pt>
                <c:pt idx="29">
                  <c:v>1420</c:v>
                </c:pt>
                <c:pt idx="30">
                  <c:v>1421</c:v>
                </c:pt>
                <c:pt idx="31">
                  <c:v>1422</c:v>
                </c:pt>
                <c:pt idx="32">
                  <c:v>1423</c:v>
                </c:pt>
                <c:pt idx="33">
                  <c:v>1424</c:v>
                </c:pt>
                <c:pt idx="34">
                  <c:v>1425</c:v>
                </c:pt>
                <c:pt idx="35">
                  <c:v>1426</c:v>
                </c:pt>
                <c:pt idx="36">
                  <c:v>1427</c:v>
                </c:pt>
                <c:pt idx="37">
                  <c:v>1428</c:v>
                </c:pt>
                <c:pt idx="38">
                  <c:v>1429</c:v>
                </c:pt>
                <c:pt idx="39">
                  <c:v>1430</c:v>
                </c:pt>
                <c:pt idx="40">
                  <c:v>1431</c:v>
                </c:pt>
                <c:pt idx="41">
                  <c:v>1432</c:v>
                </c:pt>
                <c:pt idx="42">
                  <c:v>1433</c:v>
                </c:pt>
                <c:pt idx="43">
                  <c:v>1434</c:v>
                </c:pt>
                <c:pt idx="44">
                  <c:v>1435</c:v>
                </c:pt>
                <c:pt idx="45">
                  <c:v>1436</c:v>
                </c:pt>
                <c:pt idx="46">
                  <c:v>1437</c:v>
                </c:pt>
                <c:pt idx="47">
                  <c:v>1438</c:v>
                </c:pt>
                <c:pt idx="48">
                  <c:v>1439</c:v>
                </c:pt>
                <c:pt idx="49">
                  <c:v>1440</c:v>
                </c:pt>
                <c:pt idx="50">
                  <c:v>1441</c:v>
                </c:pt>
                <c:pt idx="51">
                  <c:v>1442</c:v>
                </c:pt>
                <c:pt idx="52">
                  <c:v>1443</c:v>
                </c:pt>
                <c:pt idx="53">
                  <c:v>1444</c:v>
                </c:pt>
                <c:pt idx="54">
                  <c:v>1445</c:v>
                </c:pt>
                <c:pt idx="55">
                  <c:v>1446</c:v>
                </c:pt>
                <c:pt idx="56">
                  <c:v>1447</c:v>
                </c:pt>
                <c:pt idx="57">
                  <c:v>1448</c:v>
                </c:pt>
                <c:pt idx="58">
                  <c:v>1449</c:v>
                </c:pt>
                <c:pt idx="59">
                  <c:v>1450</c:v>
                </c:pt>
                <c:pt idx="60">
                  <c:v>1451</c:v>
                </c:pt>
                <c:pt idx="61">
                  <c:v>1452</c:v>
                </c:pt>
                <c:pt idx="62">
                  <c:v>1453</c:v>
                </c:pt>
                <c:pt idx="63">
                  <c:v>1454</c:v>
                </c:pt>
                <c:pt idx="64">
                  <c:v>1455</c:v>
                </c:pt>
                <c:pt idx="65">
                  <c:v>1456</c:v>
                </c:pt>
                <c:pt idx="66">
                  <c:v>1457</c:v>
                </c:pt>
                <c:pt idx="67">
                  <c:v>1458</c:v>
                </c:pt>
                <c:pt idx="68">
                  <c:v>1459</c:v>
                </c:pt>
                <c:pt idx="69">
                  <c:v>1460</c:v>
                </c:pt>
                <c:pt idx="70">
                  <c:v>1461</c:v>
                </c:pt>
                <c:pt idx="71">
                  <c:v>1462</c:v>
                </c:pt>
                <c:pt idx="72">
                  <c:v>1463</c:v>
                </c:pt>
                <c:pt idx="73">
                  <c:v>1464</c:v>
                </c:pt>
                <c:pt idx="74">
                  <c:v>1465</c:v>
                </c:pt>
                <c:pt idx="75">
                  <c:v>1466</c:v>
                </c:pt>
                <c:pt idx="76">
                  <c:v>1467</c:v>
                </c:pt>
                <c:pt idx="77">
                  <c:v>1468</c:v>
                </c:pt>
                <c:pt idx="78">
                  <c:v>1469</c:v>
                </c:pt>
                <c:pt idx="79">
                  <c:v>1470</c:v>
                </c:pt>
                <c:pt idx="80">
                  <c:v>1471</c:v>
                </c:pt>
                <c:pt idx="81">
                  <c:v>1472</c:v>
                </c:pt>
                <c:pt idx="82">
                  <c:v>1473</c:v>
                </c:pt>
                <c:pt idx="83">
                  <c:v>1474</c:v>
                </c:pt>
                <c:pt idx="84">
                  <c:v>1475</c:v>
                </c:pt>
                <c:pt idx="85">
                  <c:v>1476</c:v>
                </c:pt>
                <c:pt idx="86">
                  <c:v>1477</c:v>
                </c:pt>
                <c:pt idx="87">
                  <c:v>1478</c:v>
                </c:pt>
                <c:pt idx="88">
                  <c:v>1479</c:v>
                </c:pt>
                <c:pt idx="89">
                  <c:v>1480</c:v>
                </c:pt>
                <c:pt idx="90">
                  <c:v>1481</c:v>
                </c:pt>
                <c:pt idx="91">
                  <c:v>1482</c:v>
                </c:pt>
                <c:pt idx="92">
                  <c:v>1483</c:v>
                </c:pt>
                <c:pt idx="93">
                  <c:v>1484</c:v>
                </c:pt>
                <c:pt idx="94">
                  <c:v>1485</c:v>
                </c:pt>
                <c:pt idx="95">
                  <c:v>1486</c:v>
                </c:pt>
                <c:pt idx="96">
                  <c:v>1487</c:v>
                </c:pt>
                <c:pt idx="97">
                  <c:v>1488</c:v>
                </c:pt>
                <c:pt idx="98">
                  <c:v>1489</c:v>
                </c:pt>
                <c:pt idx="99">
                  <c:v>1490</c:v>
                </c:pt>
                <c:pt idx="100">
                  <c:v>1491</c:v>
                </c:pt>
                <c:pt idx="101">
                  <c:v>1492</c:v>
                </c:pt>
                <c:pt idx="102">
                  <c:v>1493</c:v>
                </c:pt>
                <c:pt idx="103">
                  <c:v>1494</c:v>
                </c:pt>
                <c:pt idx="104">
                  <c:v>1495</c:v>
                </c:pt>
                <c:pt idx="105">
                  <c:v>1496</c:v>
                </c:pt>
                <c:pt idx="106">
                  <c:v>1497</c:v>
                </c:pt>
                <c:pt idx="107">
                  <c:v>1498</c:v>
                </c:pt>
                <c:pt idx="108">
                  <c:v>1499</c:v>
                </c:pt>
                <c:pt idx="109">
                  <c:v>1500</c:v>
                </c:pt>
                <c:pt idx="110">
                  <c:v>1501</c:v>
                </c:pt>
                <c:pt idx="111">
                  <c:v>1502</c:v>
                </c:pt>
                <c:pt idx="112">
                  <c:v>1503</c:v>
                </c:pt>
                <c:pt idx="113">
                  <c:v>1504</c:v>
                </c:pt>
                <c:pt idx="114">
                  <c:v>1505</c:v>
                </c:pt>
                <c:pt idx="115">
                  <c:v>1506</c:v>
                </c:pt>
                <c:pt idx="116">
                  <c:v>1507</c:v>
                </c:pt>
                <c:pt idx="117">
                  <c:v>1508</c:v>
                </c:pt>
                <c:pt idx="118">
                  <c:v>1509</c:v>
                </c:pt>
                <c:pt idx="119">
                  <c:v>1510</c:v>
                </c:pt>
                <c:pt idx="120">
                  <c:v>1511</c:v>
                </c:pt>
                <c:pt idx="121">
                  <c:v>1512</c:v>
                </c:pt>
                <c:pt idx="122">
                  <c:v>1513</c:v>
                </c:pt>
                <c:pt idx="123">
                  <c:v>1514</c:v>
                </c:pt>
                <c:pt idx="124">
                  <c:v>1515</c:v>
                </c:pt>
                <c:pt idx="125">
                  <c:v>1516</c:v>
                </c:pt>
                <c:pt idx="126">
                  <c:v>1517</c:v>
                </c:pt>
                <c:pt idx="127">
                  <c:v>1518</c:v>
                </c:pt>
                <c:pt idx="128">
                  <c:v>1519</c:v>
                </c:pt>
                <c:pt idx="129">
                  <c:v>1520</c:v>
                </c:pt>
                <c:pt idx="130">
                  <c:v>1521</c:v>
                </c:pt>
                <c:pt idx="131">
                  <c:v>1522</c:v>
                </c:pt>
                <c:pt idx="132">
                  <c:v>1523</c:v>
                </c:pt>
                <c:pt idx="133">
                  <c:v>1524</c:v>
                </c:pt>
                <c:pt idx="134">
                  <c:v>1525</c:v>
                </c:pt>
                <c:pt idx="135">
                  <c:v>1526</c:v>
                </c:pt>
                <c:pt idx="136">
                  <c:v>1527</c:v>
                </c:pt>
                <c:pt idx="137">
                  <c:v>1528</c:v>
                </c:pt>
                <c:pt idx="138">
                  <c:v>1529</c:v>
                </c:pt>
                <c:pt idx="139">
                  <c:v>1530</c:v>
                </c:pt>
                <c:pt idx="140">
                  <c:v>1531</c:v>
                </c:pt>
                <c:pt idx="141">
                  <c:v>1532</c:v>
                </c:pt>
                <c:pt idx="142">
                  <c:v>1533</c:v>
                </c:pt>
                <c:pt idx="143">
                  <c:v>1534</c:v>
                </c:pt>
                <c:pt idx="144">
                  <c:v>1535</c:v>
                </c:pt>
                <c:pt idx="145">
                  <c:v>1536</c:v>
                </c:pt>
                <c:pt idx="146">
                  <c:v>1537</c:v>
                </c:pt>
                <c:pt idx="147">
                  <c:v>1538</c:v>
                </c:pt>
                <c:pt idx="148">
                  <c:v>1539</c:v>
                </c:pt>
                <c:pt idx="149">
                  <c:v>1540</c:v>
                </c:pt>
                <c:pt idx="150">
                  <c:v>1541</c:v>
                </c:pt>
                <c:pt idx="151">
                  <c:v>1542</c:v>
                </c:pt>
                <c:pt idx="152">
                  <c:v>1543</c:v>
                </c:pt>
                <c:pt idx="153">
                  <c:v>1544</c:v>
                </c:pt>
                <c:pt idx="154">
                  <c:v>1545</c:v>
                </c:pt>
                <c:pt idx="155">
                  <c:v>1546</c:v>
                </c:pt>
                <c:pt idx="156">
                  <c:v>1547</c:v>
                </c:pt>
                <c:pt idx="157">
                  <c:v>1548</c:v>
                </c:pt>
                <c:pt idx="158">
                  <c:v>1549</c:v>
                </c:pt>
                <c:pt idx="159">
                  <c:v>1550</c:v>
                </c:pt>
                <c:pt idx="160">
                  <c:v>1551</c:v>
                </c:pt>
                <c:pt idx="161">
                  <c:v>1552</c:v>
                </c:pt>
                <c:pt idx="162">
                  <c:v>1553</c:v>
                </c:pt>
                <c:pt idx="163">
                  <c:v>1554</c:v>
                </c:pt>
                <c:pt idx="164">
                  <c:v>1555</c:v>
                </c:pt>
                <c:pt idx="165">
                  <c:v>1556</c:v>
                </c:pt>
                <c:pt idx="166">
                  <c:v>1557</c:v>
                </c:pt>
                <c:pt idx="167">
                  <c:v>1558</c:v>
                </c:pt>
                <c:pt idx="168">
                  <c:v>1559</c:v>
                </c:pt>
                <c:pt idx="169">
                  <c:v>1560</c:v>
                </c:pt>
                <c:pt idx="170">
                  <c:v>1561</c:v>
                </c:pt>
                <c:pt idx="171">
                  <c:v>1562</c:v>
                </c:pt>
                <c:pt idx="172">
                  <c:v>1563</c:v>
                </c:pt>
                <c:pt idx="173">
                  <c:v>1564</c:v>
                </c:pt>
                <c:pt idx="174">
                  <c:v>1565</c:v>
                </c:pt>
                <c:pt idx="175">
                  <c:v>1566</c:v>
                </c:pt>
                <c:pt idx="176">
                  <c:v>1567</c:v>
                </c:pt>
                <c:pt idx="177">
                  <c:v>1568</c:v>
                </c:pt>
                <c:pt idx="178">
                  <c:v>1569</c:v>
                </c:pt>
                <c:pt idx="179">
                  <c:v>1570</c:v>
                </c:pt>
                <c:pt idx="180">
                  <c:v>1571</c:v>
                </c:pt>
                <c:pt idx="181">
                  <c:v>1572</c:v>
                </c:pt>
                <c:pt idx="182">
                  <c:v>1573</c:v>
                </c:pt>
                <c:pt idx="183">
                  <c:v>1574</c:v>
                </c:pt>
                <c:pt idx="184">
                  <c:v>1575</c:v>
                </c:pt>
                <c:pt idx="185">
                  <c:v>1576</c:v>
                </c:pt>
                <c:pt idx="186">
                  <c:v>1577</c:v>
                </c:pt>
                <c:pt idx="187">
                  <c:v>1578</c:v>
                </c:pt>
                <c:pt idx="188">
                  <c:v>1579</c:v>
                </c:pt>
                <c:pt idx="189">
                  <c:v>1580</c:v>
                </c:pt>
                <c:pt idx="190">
                  <c:v>1581</c:v>
                </c:pt>
                <c:pt idx="191">
                  <c:v>1582</c:v>
                </c:pt>
                <c:pt idx="192">
                  <c:v>1583</c:v>
                </c:pt>
                <c:pt idx="193">
                  <c:v>1584</c:v>
                </c:pt>
                <c:pt idx="194">
                  <c:v>1585</c:v>
                </c:pt>
                <c:pt idx="195">
                  <c:v>1586</c:v>
                </c:pt>
                <c:pt idx="196">
                  <c:v>1587</c:v>
                </c:pt>
                <c:pt idx="197">
                  <c:v>1588</c:v>
                </c:pt>
                <c:pt idx="198">
                  <c:v>1589</c:v>
                </c:pt>
                <c:pt idx="199">
                  <c:v>1590</c:v>
                </c:pt>
                <c:pt idx="200">
                  <c:v>1591</c:v>
                </c:pt>
                <c:pt idx="201">
                  <c:v>1592</c:v>
                </c:pt>
                <c:pt idx="202">
                  <c:v>1593</c:v>
                </c:pt>
                <c:pt idx="203">
                  <c:v>1594</c:v>
                </c:pt>
                <c:pt idx="204">
                  <c:v>1595</c:v>
                </c:pt>
                <c:pt idx="205">
                  <c:v>1596</c:v>
                </c:pt>
                <c:pt idx="206">
                  <c:v>1597</c:v>
                </c:pt>
                <c:pt idx="207">
                  <c:v>1598</c:v>
                </c:pt>
                <c:pt idx="208">
                  <c:v>1599</c:v>
                </c:pt>
                <c:pt idx="209">
                  <c:v>1600</c:v>
                </c:pt>
                <c:pt idx="210">
                  <c:v>1601</c:v>
                </c:pt>
                <c:pt idx="211">
                  <c:v>1602</c:v>
                </c:pt>
                <c:pt idx="212">
                  <c:v>1603</c:v>
                </c:pt>
                <c:pt idx="213">
                  <c:v>1604</c:v>
                </c:pt>
                <c:pt idx="214">
                  <c:v>1605</c:v>
                </c:pt>
                <c:pt idx="215">
                  <c:v>1606</c:v>
                </c:pt>
                <c:pt idx="216">
                  <c:v>1607</c:v>
                </c:pt>
                <c:pt idx="217">
                  <c:v>1608</c:v>
                </c:pt>
                <c:pt idx="218">
                  <c:v>1609</c:v>
                </c:pt>
                <c:pt idx="219">
                  <c:v>1610</c:v>
                </c:pt>
                <c:pt idx="220">
                  <c:v>1611</c:v>
                </c:pt>
                <c:pt idx="221">
                  <c:v>1612</c:v>
                </c:pt>
                <c:pt idx="222">
                  <c:v>1613</c:v>
                </c:pt>
                <c:pt idx="223">
                  <c:v>1614</c:v>
                </c:pt>
                <c:pt idx="224">
                  <c:v>1615</c:v>
                </c:pt>
                <c:pt idx="225">
                  <c:v>1616</c:v>
                </c:pt>
                <c:pt idx="226">
                  <c:v>1617</c:v>
                </c:pt>
                <c:pt idx="227">
                  <c:v>1618</c:v>
                </c:pt>
                <c:pt idx="228">
                  <c:v>1619</c:v>
                </c:pt>
                <c:pt idx="229">
                  <c:v>1620</c:v>
                </c:pt>
                <c:pt idx="230">
                  <c:v>1621</c:v>
                </c:pt>
                <c:pt idx="231">
                  <c:v>1622</c:v>
                </c:pt>
                <c:pt idx="232">
                  <c:v>1623</c:v>
                </c:pt>
                <c:pt idx="233">
                  <c:v>1624</c:v>
                </c:pt>
                <c:pt idx="234">
                  <c:v>1625</c:v>
                </c:pt>
                <c:pt idx="235">
                  <c:v>1626</c:v>
                </c:pt>
                <c:pt idx="236">
                  <c:v>1627</c:v>
                </c:pt>
                <c:pt idx="237">
                  <c:v>1628</c:v>
                </c:pt>
                <c:pt idx="238">
                  <c:v>1629</c:v>
                </c:pt>
                <c:pt idx="239">
                  <c:v>1630</c:v>
                </c:pt>
                <c:pt idx="240">
                  <c:v>1631</c:v>
                </c:pt>
                <c:pt idx="241">
                  <c:v>1632</c:v>
                </c:pt>
                <c:pt idx="242">
                  <c:v>1633</c:v>
                </c:pt>
                <c:pt idx="243">
                  <c:v>1634</c:v>
                </c:pt>
                <c:pt idx="244">
                  <c:v>1635</c:v>
                </c:pt>
                <c:pt idx="245">
                  <c:v>1636</c:v>
                </c:pt>
                <c:pt idx="246">
                  <c:v>1637</c:v>
                </c:pt>
                <c:pt idx="247">
                  <c:v>1638</c:v>
                </c:pt>
                <c:pt idx="248">
                  <c:v>1639</c:v>
                </c:pt>
                <c:pt idx="249">
                  <c:v>1640</c:v>
                </c:pt>
                <c:pt idx="250">
                  <c:v>1641</c:v>
                </c:pt>
                <c:pt idx="251">
                  <c:v>1642</c:v>
                </c:pt>
                <c:pt idx="252">
                  <c:v>1643</c:v>
                </c:pt>
                <c:pt idx="253">
                  <c:v>1644</c:v>
                </c:pt>
                <c:pt idx="254">
                  <c:v>1645</c:v>
                </c:pt>
                <c:pt idx="255">
                  <c:v>1646</c:v>
                </c:pt>
                <c:pt idx="256">
                  <c:v>1647</c:v>
                </c:pt>
                <c:pt idx="257">
                  <c:v>1648</c:v>
                </c:pt>
              </c:numCache>
            </c:numRef>
          </c:xVal>
          <c:yVal>
            <c:numRef>
              <c:f>Graph!$D$1244:$D$1499</c:f>
              <c:numCache>
                <c:formatCode>General</c:formatCode>
                <c:ptCount val="256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18F-98F0-CFDA5798D71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Graph!$A$1243:$A$1500</c:f>
              <c:numCache>
                <c:formatCode>General</c:formatCode>
                <c:ptCount val="258"/>
                <c:pt idx="0">
                  <c:v>1391</c:v>
                </c:pt>
                <c:pt idx="1">
                  <c:v>1392</c:v>
                </c:pt>
                <c:pt idx="2">
                  <c:v>1393</c:v>
                </c:pt>
                <c:pt idx="3">
                  <c:v>1394</c:v>
                </c:pt>
                <c:pt idx="4">
                  <c:v>1395</c:v>
                </c:pt>
                <c:pt idx="5">
                  <c:v>1396</c:v>
                </c:pt>
                <c:pt idx="6">
                  <c:v>1397</c:v>
                </c:pt>
                <c:pt idx="7">
                  <c:v>1398</c:v>
                </c:pt>
                <c:pt idx="8">
                  <c:v>1399</c:v>
                </c:pt>
                <c:pt idx="9">
                  <c:v>1400</c:v>
                </c:pt>
                <c:pt idx="10">
                  <c:v>1401</c:v>
                </c:pt>
                <c:pt idx="11">
                  <c:v>1402</c:v>
                </c:pt>
                <c:pt idx="12">
                  <c:v>1403</c:v>
                </c:pt>
                <c:pt idx="13">
                  <c:v>1404</c:v>
                </c:pt>
                <c:pt idx="14">
                  <c:v>1405</c:v>
                </c:pt>
                <c:pt idx="15">
                  <c:v>1406</c:v>
                </c:pt>
                <c:pt idx="16">
                  <c:v>1407</c:v>
                </c:pt>
                <c:pt idx="17">
                  <c:v>1408</c:v>
                </c:pt>
                <c:pt idx="18">
                  <c:v>1409</c:v>
                </c:pt>
                <c:pt idx="19">
                  <c:v>1410</c:v>
                </c:pt>
                <c:pt idx="20">
                  <c:v>1411</c:v>
                </c:pt>
                <c:pt idx="21">
                  <c:v>1412</c:v>
                </c:pt>
                <c:pt idx="22">
                  <c:v>1413</c:v>
                </c:pt>
                <c:pt idx="23">
                  <c:v>1414</c:v>
                </c:pt>
                <c:pt idx="24">
                  <c:v>1415</c:v>
                </c:pt>
                <c:pt idx="25">
                  <c:v>1416</c:v>
                </c:pt>
                <c:pt idx="26">
                  <c:v>1417</c:v>
                </c:pt>
                <c:pt idx="27">
                  <c:v>1418</c:v>
                </c:pt>
                <c:pt idx="28">
                  <c:v>1419</c:v>
                </c:pt>
                <c:pt idx="29">
                  <c:v>1420</c:v>
                </c:pt>
                <c:pt idx="30">
                  <c:v>1421</c:v>
                </c:pt>
                <c:pt idx="31">
                  <c:v>1422</c:v>
                </c:pt>
                <c:pt idx="32">
                  <c:v>1423</c:v>
                </c:pt>
                <c:pt idx="33">
                  <c:v>1424</c:v>
                </c:pt>
                <c:pt idx="34">
                  <c:v>1425</c:v>
                </c:pt>
                <c:pt idx="35">
                  <c:v>1426</c:v>
                </c:pt>
                <c:pt idx="36">
                  <c:v>1427</c:v>
                </c:pt>
                <c:pt idx="37">
                  <c:v>1428</c:v>
                </c:pt>
                <c:pt idx="38">
                  <c:v>1429</c:v>
                </c:pt>
                <c:pt idx="39">
                  <c:v>1430</c:v>
                </c:pt>
                <c:pt idx="40">
                  <c:v>1431</c:v>
                </c:pt>
                <c:pt idx="41">
                  <c:v>1432</c:v>
                </c:pt>
                <c:pt idx="42">
                  <c:v>1433</c:v>
                </c:pt>
                <c:pt idx="43">
                  <c:v>1434</c:v>
                </c:pt>
                <c:pt idx="44">
                  <c:v>1435</c:v>
                </c:pt>
                <c:pt idx="45">
                  <c:v>1436</c:v>
                </c:pt>
                <c:pt idx="46">
                  <c:v>1437</c:v>
                </c:pt>
                <c:pt idx="47">
                  <c:v>1438</c:v>
                </c:pt>
                <c:pt idx="48">
                  <c:v>1439</c:v>
                </c:pt>
                <c:pt idx="49">
                  <c:v>1440</c:v>
                </c:pt>
                <c:pt idx="50">
                  <c:v>1441</c:v>
                </c:pt>
                <c:pt idx="51">
                  <c:v>1442</c:v>
                </c:pt>
                <c:pt idx="52">
                  <c:v>1443</c:v>
                </c:pt>
                <c:pt idx="53">
                  <c:v>1444</c:v>
                </c:pt>
                <c:pt idx="54">
                  <c:v>1445</c:v>
                </c:pt>
                <c:pt idx="55">
                  <c:v>1446</c:v>
                </c:pt>
                <c:pt idx="56">
                  <c:v>1447</c:v>
                </c:pt>
                <c:pt idx="57">
                  <c:v>1448</c:v>
                </c:pt>
                <c:pt idx="58">
                  <c:v>1449</c:v>
                </c:pt>
                <c:pt idx="59">
                  <c:v>1450</c:v>
                </c:pt>
                <c:pt idx="60">
                  <c:v>1451</c:v>
                </c:pt>
                <c:pt idx="61">
                  <c:v>1452</c:v>
                </c:pt>
                <c:pt idx="62">
                  <c:v>1453</c:v>
                </c:pt>
                <c:pt idx="63">
                  <c:v>1454</c:v>
                </c:pt>
                <c:pt idx="64">
                  <c:v>1455</c:v>
                </c:pt>
                <c:pt idx="65">
                  <c:v>1456</c:v>
                </c:pt>
                <c:pt idx="66">
                  <c:v>1457</c:v>
                </c:pt>
                <c:pt idx="67">
                  <c:v>1458</c:v>
                </c:pt>
                <c:pt idx="68">
                  <c:v>1459</c:v>
                </c:pt>
                <c:pt idx="69">
                  <c:v>1460</c:v>
                </c:pt>
                <c:pt idx="70">
                  <c:v>1461</c:v>
                </c:pt>
                <c:pt idx="71">
                  <c:v>1462</c:v>
                </c:pt>
                <c:pt idx="72">
                  <c:v>1463</c:v>
                </c:pt>
                <c:pt idx="73">
                  <c:v>1464</c:v>
                </c:pt>
                <c:pt idx="74">
                  <c:v>1465</c:v>
                </c:pt>
                <c:pt idx="75">
                  <c:v>1466</c:v>
                </c:pt>
                <c:pt idx="76">
                  <c:v>1467</c:v>
                </c:pt>
                <c:pt idx="77">
                  <c:v>1468</c:v>
                </c:pt>
                <c:pt idx="78">
                  <c:v>1469</c:v>
                </c:pt>
                <c:pt idx="79">
                  <c:v>1470</c:v>
                </c:pt>
                <c:pt idx="80">
                  <c:v>1471</c:v>
                </c:pt>
                <c:pt idx="81">
                  <c:v>1472</c:v>
                </c:pt>
                <c:pt idx="82">
                  <c:v>1473</c:v>
                </c:pt>
                <c:pt idx="83">
                  <c:v>1474</c:v>
                </c:pt>
                <c:pt idx="84">
                  <c:v>1475</c:v>
                </c:pt>
                <c:pt idx="85">
                  <c:v>1476</c:v>
                </c:pt>
                <c:pt idx="86">
                  <c:v>1477</c:v>
                </c:pt>
                <c:pt idx="87">
                  <c:v>1478</c:v>
                </c:pt>
                <c:pt idx="88">
                  <c:v>1479</c:v>
                </c:pt>
                <c:pt idx="89">
                  <c:v>1480</c:v>
                </c:pt>
                <c:pt idx="90">
                  <c:v>1481</c:v>
                </c:pt>
                <c:pt idx="91">
                  <c:v>1482</c:v>
                </c:pt>
                <c:pt idx="92">
                  <c:v>1483</c:v>
                </c:pt>
                <c:pt idx="93">
                  <c:v>1484</c:v>
                </c:pt>
                <c:pt idx="94">
                  <c:v>1485</c:v>
                </c:pt>
                <c:pt idx="95">
                  <c:v>1486</c:v>
                </c:pt>
                <c:pt idx="96">
                  <c:v>1487</c:v>
                </c:pt>
                <c:pt idx="97">
                  <c:v>1488</c:v>
                </c:pt>
                <c:pt idx="98">
                  <c:v>1489</c:v>
                </c:pt>
                <c:pt idx="99">
                  <c:v>1490</c:v>
                </c:pt>
                <c:pt idx="100">
                  <c:v>1491</c:v>
                </c:pt>
                <c:pt idx="101">
                  <c:v>1492</c:v>
                </c:pt>
                <c:pt idx="102">
                  <c:v>1493</c:v>
                </c:pt>
                <c:pt idx="103">
                  <c:v>1494</c:v>
                </c:pt>
                <c:pt idx="104">
                  <c:v>1495</c:v>
                </c:pt>
                <c:pt idx="105">
                  <c:v>1496</c:v>
                </c:pt>
                <c:pt idx="106">
                  <c:v>1497</c:v>
                </c:pt>
                <c:pt idx="107">
                  <c:v>1498</c:v>
                </c:pt>
                <c:pt idx="108">
                  <c:v>1499</c:v>
                </c:pt>
                <c:pt idx="109">
                  <c:v>1500</c:v>
                </c:pt>
                <c:pt idx="110">
                  <c:v>1501</c:v>
                </c:pt>
                <c:pt idx="111">
                  <c:v>1502</c:v>
                </c:pt>
                <c:pt idx="112">
                  <c:v>1503</c:v>
                </c:pt>
                <c:pt idx="113">
                  <c:v>1504</c:v>
                </c:pt>
                <c:pt idx="114">
                  <c:v>1505</c:v>
                </c:pt>
                <c:pt idx="115">
                  <c:v>1506</c:v>
                </c:pt>
                <c:pt idx="116">
                  <c:v>1507</c:v>
                </c:pt>
                <c:pt idx="117">
                  <c:v>1508</c:v>
                </c:pt>
                <c:pt idx="118">
                  <c:v>1509</c:v>
                </c:pt>
                <c:pt idx="119">
                  <c:v>1510</c:v>
                </c:pt>
                <c:pt idx="120">
                  <c:v>1511</c:v>
                </c:pt>
                <c:pt idx="121">
                  <c:v>1512</c:v>
                </c:pt>
                <c:pt idx="122">
                  <c:v>1513</c:v>
                </c:pt>
                <c:pt idx="123">
                  <c:v>1514</c:v>
                </c:pt>
                <c:pt idx="124">
                  <c:v>1515</c:v>
                </c:pt>
                <c:pt idx="125">
                  <c:v>1516</c:v>
                </c:pt>
                <c:pt idx="126">
                  <c:v>1517</c:v>
                </c:pt>
                <c:pt idx="127">
                  <c:v>1518</c:v>
                </c:pt>
                <c:pt idx="128">
                  <c:v>1519</c:v>
                </c:pt>
                <c:pt idx="129">
                  <c:v>1520</c:v>
                </c:pt>
                <c:pt idx="130">
                  <c:v>1521</c:v>
                </c:pt>
                <c:pt idx="131">
                  <c:v>1522</c:v>
                </c:pt>
                <c:pt idx="132">
                  <c:v>1523</c:v>
                </c:pt>
                <c:pt idx="133">
                  <c:v>1524</c:v>
                </c:pt>
                <c:pt idx="134">
                  <c:v>1525</c:v>
                </c:pt>
                <c:pt idx="135">
                  <c:v>1526</c:v>
                </c:pt>
                <c:pt idx="136">
                  <c:v>1527</c:v>
                </c:pt>
                <c:pt idx="137">
                  <c:v>1528</c:v>
                </c:pt>
                <c:pt idx="138">
                  <c:v>1529</c:v>
                </c:pt>
                <c:pt idx="139">
                  <c:v>1530</c:v>
                </c:pt>
                <c:pt idx="140">
                  <c:v>1531</c:v>
                </c:pt>
                <c:pt idx="141">
                  <c:v>1532</c:v>
                </c:pt>
                <c:pt idx="142">
                  <c:v>1533</c:v>
                </c:pt>
                <c:pt idx="143">
                  <c:v>1534</c:v>
                </c:pt>
                <c:pt idx="144">
                  <c:v>1535</c:v>
                </c:pt>
                <c:pt idx="145">
                  <c:v>1536</c:v>
                </c:pt>
                <c:pt idx="146">
                  <c:v>1537</c:v>
                </c:pt>
                <c:pt idx="147">
                  <c:v>1538</c:v>
                </c:pt>
                <c:pt idx="148">
                  <c:v>1539</c:v>
                </c:pt>
                <c:pt idx="149">
                  <c:v>1540</c:v>
                </c:pt>
                <c:pt idx="150">
                  <c:v>1541</c:v>
                </c:pt>
                <c:pt idx="151">
                  <c:v>1542</c:v>
                </c:pt>
                <c:pt idx="152">
                  <c:v>1543</c:v>
                </c:pt>
                <c:pt idx="153">
                  <c:v>1544</c:v>
                </c:pt>
                <c:pt idx="154">
                  <c:v>1545</c:v>
                </c:pt>
                <c:pt idx="155">
                  <c:v>1546</c:v>
                </c:pt>
                <c:pt idx="156">
                  <c:v>1547</c:v>
                </c:pt>
                <c:pt idx="157">
                  <c:v>1548</c:v>
                </c:pt>
                <c:pt idx="158">
                  <c:v>1549</c:v>
                </c:pt>
                <c:pt idx="159">
                  <c:v>1550</c:v>
                </c:pt>
                <c:pt idx="160">
                  <c:v>1551</c:v>
                </c:pt>
                <c:pt idx="161">
                  <c:v>1552</c:v>
                </c:pt>
                <c:pt idx="162">
                  <c:v>1553</c:v>
                </c:pt>
                <c:pt idx="163">
                  <c:v>1554</c:v>
                </c:pt>
                <c:pt idx="164">
                  <c:v>1555</c:v>
                </c:pt>
                <c:pt idx="165">
                  <c:v>1556</c:v>
                </c:pt>
                <c:pt idx="166">
                  <c:v>1557</c:v>
                </c:pt>
                <c:pt idx="167">
                  <c:v>1558</c:v>
                </c:pt>
                <c:pt idx="168">
                  <c:v>1559</c:v>
                </c:pt>
                <c:pt idx="169">
                  <c:v>1560</c:v>
                </c:pt>
                <c:pt idx="170">
                  <c:v>1561</c:v>
                </c:pt>
                <c:pt idx="171">
                  <c:v>1562</c:v>
                </c:pt>
                <c:pt idx="172">
                  <c:v>1563</c:v>
                </c:pt>
                <c:pt idx="173">
                  <c:v>1564</c:v>
                </c:pt>
                <c:pt idx="174">
                  <c:v>1565</c:v>
                </c:pt>
                <c:pt idx="175">
                  <c:v>1566</c:v>
                </c:pt>
                <c:pt idx="176">
                  <c:v>1567</c:v>
                </c:pt>
                <c:pt idx="177">
                  <c:v>1568</c:v>
                </c:pt>
                <c:pt idx="178">
                  <c:v>1569</c:v>
                </c:pt>
                <c:pt idx="179">
                  <c:v>1570</c:v>
                </c:pt>
                <c:pt idx="180">
                  <c:v>1571</c:v>
                </c:pt>
                <c:pt idx="181">
                  <c:v>1572</c:v>
                </c:pt>
                <c:pt idx="182">
                  <c:v>1573</c:v>
                </c:pt>
                <c:pt idx="183">
                  <c:v>1574</c:v>
                </c:pt>
                <c:pt idx="184">
                  <c:v>1575</c:v>
                </c:pt>
                <c:pt idx="185">
                  <c:v>1576</c:v>
                </c:pt>
                <c:pt idx="186">
                  <c:v>1577</c:v>
                </c:pt>
                <c:pt idx="187">
                  <c:v>1578</c:v>
                </c:pt>
                <c:pt idx="188">
                  <c:v>1579</c:v>
                </c:pt>
                <c:pt idx="189">
                  <c:v>1580</c:v>
                </c:pt>
                <c:pt idx="190">
                  <c:v>1581</c:v>
                </c:pt>
                <c:pt idx="191">
                  <c:v>1582</c:v>
                </c:pt>
                <c:pt idx="192">
                  <c:v>1583</c:v>
                </c:pt>
                <c:pt idx="193">
                  <c:v>1584</c:v>
                </c:pt>
                <c:pt idx="194">
                  <c:v>1585</c:v>
                </c:pt>
                <c:pt idx="195">
                  <c:v>1586</c:v>
                </c:pt>
                <c:pt idx="196">
                  <c:v>1587</c:v>
                </c:pt>
                <c:pt idx="197">
                  <c:v>1588</c:v>
                </c:pt>
                <c:pt idx="198">
                  <c:v>1589</c:v>
                </c:pt>
                <c:pt idx="199">
                  <c:v>1590</c:v>
                </c:pt>
                <c:pt idx="200">
                  <c:v>1591</c:v>
                </c:pt>
                <c:pt idx="201">
                  <c:v>1592</c:v>
                </c:pt>
                <c:pt idx="202">
                  <c:v>1593</c:v>
                </c:pt>
                <c:pt idx="203">
                  <c:v>1594</c:v>
                </c:pt>
                <c:pt idx="204">
                  <c:v>1595</c:v>
                </c:pt>
                <c:pt idx="205">
                  <c:v>1596</c:v>
                </c:pt>
                <c:pt idx="206">
                  <c:v>1597</c:v>
                </c:pt>
                <c:pt idx="207">
                  <c:v>1598</c:v>
                </c:pt>
                <c:pt idx="208">
                  <c:v>1599</c:v>
                </c:pt>
                <c:pt idx="209">
                  <c:v>1600</c:v>
                </c:pt>
                <c:pt idx="210">
                  <c:v>1601</c:v>
                </c:pt>
                <c:pt idx="211">
                  <c:v>1602</c:v>
                </c:pt>
                <c:pt idx="212">
                  <c:v>1603</c:v>
                </c:pt>
                <c:pt idx="213">
                  <c:v>1604</c:v>
                </c:pt>
                <c:pt idx="214">
                  <c:v>1605</c:v>
                </c:pt>
                <c:pt idx="215">
                  <c:v>1606</c:v>
                </c:pt>
                <c:pt idx="216">
                  <c:v>1607</c:v>
                </c:pt>
                <c:pt idx="217">
                  <c:v>1608</c:v>
                </c:pt>
                <c:pt idx="218">
                  <c:v>1609</c:v>
                </c:pt>
                <c:pt idx="219">
                  <c:v>1610</c:v>
                </c:pt>
                <c:pt idx="220">
                  <c:v>1611</c:v>
                </c:pt>
                <c:pt idx="221">
                  <c:v>1612</c:v>
                </c:pt>
                <c:pt idx="222">
                  <c:v>1613</c:v>
                </c:pt>
                <c:pt idx="223">
                  <c:v>1614</c:v>
                </c:pt>
                <c:pt idx="224">
                  <c:v>1615</c:v>
                </c:pt>
                <c:pt idx="225">
                  <c:v>1616</c:v>
                </c:pt>
                <c:pt idx="226">
                  <c:v>1617</c:v>
                </c:pt>
                <c:pt idx="227">
                  <c:v>1618</c:v>
                </c:pt>
                <c:pt idx="228">
                  <c:v>1619</c:v>
                </c:pt>
                <c:pt idx="229">
                  <c:v>1620</c:v>
                </c:pt>
                <c:pt idx="230">
                  <c:v>1621</c:v>
                </c:pt>
                <c:pt idx="231">
                  <c:v>1622</c:v>
                </c:pt>
                <c:pt idx="232">
                  <c:v>1623</c:v>
                </c:pt>
                <c:pt idx="233">
                  <c:v>1624</c:v>
                </c:pt>
                <c:pt idx="234">
                  <c:v>1625</c:v>
                </c:pt>
                <c:pt idx="235">
                  <c:v>1626</c:v>
                </c:pt>
                <c:pt idx="236">
                  <c:v>1627</c:v>
                </c:pt>
                <c:pt idx="237">
                  <c:v>1628</c:v>
                </c:pt>
                <c:pt idx="238">
                  <c:v>1629</c:v>
                </c:pt>
                <c:pt idx="239">
                  <c:v>1630</c:v>
                </c:pt>
                <c:pt idx="240">
                  <c:v>1631</c:v>
                </c:pt>
                <c:pt idx="241">
                  <c:v>1632</c:v>
                </c:pt>
                <c:pt idx="242">
                  <c:v>1633</c:v>
                </c:pt>
                <c:pt idx="243">
                  <c:v>1634</c:v>
                </c:pt>
                <c:pt idx="244">
                  <c:v>1635</c:v>
                </c:pt>
                <c:pt idx="245">
                  <c:v>1636</c:v>
                </c:pt>
                <c:pt idx="246">
                  <c:v>1637</c:v>
                </c:pt>
                <c:pt idx="247">
                  <c:v>1638</c:v>
                </c:pt>
                <c:pt idx="248">
                  <c:v>1639</c:v>
                </c:pt>
                <c:pt idx="249">
                  <c:v>1640</c:v>
                </c:pt>
                <c:pt idx="250">
                  <c:v>1641</c:v>
                </c:pt>
                <c:pt idx="251">
                  <c:v>1642</c:v>
                </c:pt>
                <c:pt idx="252">
                  <c:v>1643</c:v>
                </c:pt>
                <c:pt idx="253">
                  <c:v>1644</c:v>
                </c:pt>
                <c:pt idx="254">
                  <c:v>1645</c:v>
                </c:pt>
                <c:pt idx="255">
                  <c:v>1646</c:v>
                </c:pt>
                <c:pt idx="256">
                  <c:v>1647</c:v>
                </c:pt>
                <c:pt idx="257">
                  <c:v>1648</c:v>
                </c:pt>
              </c:numCache>
            </c:numRef>
          </c:xVal>
          <c:yVal>
            <c:numRef>
              <c:f>Graph!$B$1244:$B$1499</c:f>
              <c:numCache>
                <c:formatCode>General</c:formatCode>
                <c:ptCount val="256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2-418F-98F0-CFDA5798D71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Graph!$A$1243:$A$1500</c:f>
              <c:numCache>
                <c:formatCode>General</c:formatCode>
                <c:ptCount val="258"/>
                <c:pt idx="0">
                  <c:v>1391</c:v>
                </c:pt>
                <c:pt idx="1">
                  <c:v>1392</c:v>
                </c:pt>
                <c:pt idx="2">
                  <c:v>1393</c:v>
                </c:pt>
                <c:pt idx="3">
                  <c:v>1394</c:v>
                </c:pt>
                <c:pt idx="4">
                  <c:v>1395</c:v>
                </c:pt>
                <c:pt idx="5">
                  <c:v>1396</c:v>
                </c:pt>
                <c:pt idx="6">
                  <c:v>1397</c:v>
                </c:pt>
                <c:pt idx="7">
                  <c:v>1398</c:v>
                </c:pt>
                <c:pt idx="8">
                  <c:v>1399</c:v>
                </c:pt>
                <c:pt idx="9">
                  <c:v>1400</c:v>
                </c:pt>
                <c:pt idx="10">
                  <c:v>1401</c:v>
                </c:pt>
                <c:pt idx="11">
                  <c:v>1402</c:v>
                </c:pt>
                <c:pt idx="12">
                  <c:v>1403</c:v>
                </c:pt>
                <c:pt idx="13">
                  <c:v>1404</c:v>
                </c:pt>
                <c:pt idx="14">
                  <c:v>1405</c:v>
                </c:pt>
                <c:pt idx="15">
                  <c:v>1406</c:v>
                </c:pt>
                <c:pt idx="16">
                  <c:v>1407</c:v>
                </c:pt>
                <c:pt idx="17">
                  <c:v>1408</c:v>
                </c:pt>
                <c:pt idx="18">
                  <c:v>1409</c:v>
                </c:pt>
                <c:pt idx="19">
                  <c:v>1410</c:v>
                </c:pt>
                <c:pt idx="20">
                  <c:v>1411</c:v>
                </c:pt>
                <c:pt idx="21">
                  <c:v>1412</c:v>
                </c:pt>
                <c:pt idx="22">
                  <c:v>1413</c:v>
                </c:pt>
                <c:pt idx="23">
                  <c:v>1414</c:v>
                </c:pt>
                <c:pt idx="24">
                  <c:v>1415</c:v>
                </c:pt>
                <c:pt idx="25">
                  <c:v>1416</c:v>
                </c:pt>
                <c:pt idx="26">
                  <c:v>1417</c:v>
                </c:pt>
                <c:pt idx="27">
                  <c:v>1418</c:v>
                </c:pt>
                <c:pt idx="28">
                  <c:v>1419</c:v>
                </c:pt>
                <c:pt idx="29">
                  <c:v>1420</c:v>
                </c:pt>
                <c:pt idx="30">
                  <c:v>1421</c:v>
                </c:pt>
                <c:pt idx="31">
                  <c:v>1422</c:v>
                </c:pt>
                <c:pt idx="32">
                  <c:v>1423</c:v>
                </c:pt>
                <c:pt idx="33">
                  <c:v>1424</c:v>
                </c:pt>
                <c:pt idx="34">
                  <c:v>1425</c:v>
                </c:pt>
                <c:pt idx="35">
                  <c:v>1426</c:v>
                </c:pt>
                <c:pt idx="36">
                  <c:v>1427</c:v>
                </c:pt>
                <c:pt idx="37">
                  <c:v>1428</c:v>
                </c:pt>
                <c:pt idx="38">
                  <c:v>1429</c:v>
                </c:pt>
                <c:pt idx="39">
                  <c:v>1430</c:v>
                </c:pt>
                <c:pt idx="40">
                  <c:v>1431</c:v>
                </c:pt>
                <c:pt idx="41">
                  <c:v>1432</c:v>
                </c:pt>
                <c:pt idx="42">
                  <c:v>1433</c:v>
                </c:pt>
                <c:pt idx="43">
                  <c:v>1434</c:v>
                </c:pt>
                <c:pt idx="44">
                  <c:v>1435</c:v>
                </c:pt>
                <c:pt idx="45">
                  <c:v>1436</c:v>
                </c:pt>
                <c:pt idx="46">
                  <c:v>1437</c:v>
                </c:pt>
                <c:pt idx="47">
                  <c:v>1438</c:v>
                </c:pt>
                <c:pt idx="48">
                  <c:v>1439</c:v>
                </c:pt>
                <c:pt idx="49">
                  <c:v>1440</c:v>
                </c:pt>
                <c:pt idx="50">
                  <c:v>1441</c:v>
                </c:pt>
                <c:pt idx="51">
                  <c:v>1442</c:v>
                </c:pt>
                <c:pt idx="52">
                  <c:v>1443</c:v>
                </c:pt>
                <c:pt idx="53">
                  <c:v>1444</c:v>
                </c:pt>
                <c:pt idx="54">
                  <c:v>1445</c:v>
                </c:pt>
                <c:pt idx="55">
                  <c:v>1446</c:v>
                </c:pt>
                <c:pt idx="56">
                  <c:v>1447</c:v>
                </c:pt>
                <c:pt idx="57">
                  <c:v>1448</c:v>
                </c:pt>
                <c:pt idx="58">
                  <c:v>1449</c:v>
                </c:pt>
                <c:pt idx="59">
                  <c:v>1450</c:v>
                </c:pt>
                <c:pt idx="60">
                  <c:v>1451</c:v>
                </c:pt>
                <c:pt idx="61">
                  <c:v>1452</c:v>
                </c:pt>
                <c:pt idx="62">
                  <c:v>1453</c:v>
                </c:pt>
                <c:pt idx="63">
                  <c:v>1454</c:v>
                </c:pt>
                <c:pt idx="64">
                  <c:v>1455</c:v>
                </c:pt>
                <c:pt idx="65">
                  <c:v>1456</c:v>
                </c:pt>
                <c:pt idx="66">
                  <c:v>1457</c:v>
                </c:pt>
                <c:pt idx="67">
                  <c:v>1458</c:v>
                </c:pt>
                <c:pt idx="68">
                  <c:v>1459</c:v>
                </c:pt>
                <c:pt idx="69">
                  <c:v>1460</c:v>
                </c:pt>
                <c:pt idx="70">
                  <c:v>1461</c:v>
                </c:pt>
                <c:pt idx="71">
                  <c:v>1462</c:v>
                </c:pt>
                <c:pt idx="72">
                  <c:v>1463</c:v>
                </c:pt>
                <c:pt idx="73">
                  <c:v>1464</c:v>
                </c:pt>
                <c:pt idx="74">
                  <c:v>1465</c:v>
                </c:pt>
                <c:pt idx="75">
                  <c:v>1466</c:v>
                </c:pt>
                <c:pt idx="76">
                  <c:v>1467</c:v>
                </c:pt>
                <c:pt idx="77">
                  <c:v>1468</c:v>
                </c:pt>
                <c:pt idx="78">
                  <c:v>1469</c:v>
                </c:pt>
                <c:pt idx="79">
                  <c:v>1470</c:v>
                </c:pt>
                <c:pt idx="80">
                  <c:v>1471</c:v>
                </c:pt>
                <c:pt idx="81">
                  <c:v>1472</c:v>
                </c:pt>
                <c:pt idx="82">
                  <c:v>1473</c:v>
                </c:pt>
                <c:pt idx="83">
                  <c:v>1474</c:v>
                </c:pt>
                <c:pt idx="84">
                  <c:v>1475</c:v>
                </c:pt>
                <c:pt idx="85">
                  <c:v>1476</c:v>
                </c:pt>
                <c:pt idx="86">
                  <c:v>1477</c:v>
                </c:pt>
                <c:pt idx="87">
                  <c:v>1478</c:v>
                </c:pt>
                <c:pt idx="88">
                  <c:v>1479</c:v>
                </c:pt>
                <c:pt idx="89">
                  <c:v>1480</c:v>
                </c:pt>
                <c:pt idx="90">
                  <c:v>1481</c:v>
                </c:pt>
                <c:pt idx="91">
                  <c:v>1482</c:v>
                </c:pt>
                <c:pt idx="92">
                  <c:v>1483</c:v>
                </c:pt>
                <c:pt idx="93">
                  <c:v>1484</c:v>
                </c:pt>
                <c:pt idx="94">
                  <c:v>1485</c:v>
                </c:pt>
                <c:pt idx="95">
                  <c:v>1486</c:v>
                </c:pt>
                <c:pt idx="96">
                  <c:v>1487</c:v>
                </c:pt>
                <c:pt idx="97">
                  <c:v>1488</c:v>
                </c:pt>
                <c:pt idx="98">
                  <c:v>1489</c:v>
                </c:pt>
                <c:pt idx="99">
                  <c:v>1490</c:v>
                </c:pt>
                <c:pt idx="100">
                  <c:v>1491</c:v>
                </c:pt>
                <c:pt idx="101">
                  <c:v>1492</c:v>
                </c:pt>
                <c:pt idx="102">
                  <c:v>1493</c:v>
                </c:pt>
                <c:pt idx="103">
                  <c:v>1494</c:v>
                </c:pt>
                <c:pt idx="104">
                  <c:v>1495</c:v>
                </c:pt>
                <c:pt idx="105">
                  <c:v>1496</c:v>
                </c:pt>
                <c:pt idx="106">
                  <c:v>1497</c:v>
                </c:pt>
                <c:pt idx="107">
                  <c:v>1498</c:v>
                </c:pt>
                <c:pt idx="108">
                  <c:v>1499</c:v>
                </c:pt>
                <c:pt idx="109">
                  <c:v>1500</c:v>
                </c:pt>
                <c:pt idx="110">
                  <c:v>1501</c:v>
                </c:pt>
                <c:pt idx="111">
                  <c:v>1502</c:v>
                </c:pt>
                <c:pt idx="112">
                  <c:v>1503</c:v>
                </c:pt>
                <c:pt idx="113">
                  <c:v>1504</c:v>
                </c:pt>
                <c:pt idx="114">
                  <c:v>1505</c:v>
                </c:pt>
                <c:pt idx="115">
                  <c:v>1506</c:v>
                </c:pt>
                <c:pt idx="116">
                  <c:v>1507</c:v>
                </c:pt>
                <c:pt idx="117">
                  <c:v>1508</c:v>
                </c:pt>
                <c:pt idx="118">
                  <c:v>1509</c:v>
                </c:pt>
                <c:pt idx="119">
                  <c:v>1510</c:v>
                </c:pt>
                <c:pt idx="120">
                  <c:v>1511</c:v>
                </c:pt>
                <c:pt idx="121">
                  <c:v>1512</c:v>
                </c:pt>
                <c:pt idx="122">
                  <c:v>1513</c:v>
                </c:pt>
                <c:pt idx="123">
                  <c:v>1514</c:v>
                </c:pt>
                <c:pt idx="124">
                  <c:v>1515</c:v>
                </c:pt>
                <c:pt idx="125">
                  <c:v>1516</c:v>
                </c:pt>
                <c:pt idx="126">
                  <c:v>1517</c:v>
                </c:pt>
                <c:pt idx="127">
                  <c:v>1518</c:v>
                </c:pt>
                <c:pt idx="128">
                  <c:v>1519</c:v>
                </c:pt>
                <c:pt idx="129">
                  <c:v>1520</c:v>
                </c:pt>
                <c:pt idx="130">
                  <c:v>1521</c:v>
                </c:pt>
                <c:pt idx="131">
                  <c:v>1522</c:v>
                </c:pt>
                <c:pt idx="132">
                  <c:v>1523</c:v>
                </c:pt>
                <c:pt idx="133">
                  <c:v>1524</c:v>
                </c:pt>
                <c:pt idx="134">
                  <c:v>1525</c:v>
                </c:pt>
                <c:pt idx="135">
                  <c:v>1526</c:v>
                </c:pt>
                <c:pt idx="136">
                  <c:v>1527</c:v>
                </c:pt>
                <c:pt idx="137">
                  <c:v>1528</c:v>
                </c:pt>
                <c:pt idx="138">
                  <c:v>1529</c:v>
                </c:pt>
                <c:pt idx="139">
                  <c:v>1530</c:v>
                </c:pt>
                <c:pt idx="140">
                  <c:v>1531</c:v>
                </c:pt>
                <c:pt idx="141">
                  <c:v>1532</c:v>
                </c:pt>
                <c:pt idx="142">
                  <c:v>1533</c:v>
                </c:pt>
                <c:pt idx="143">
                  <c:v>1534</c:v>
                </c:pt>
                <c:pt idx="144">
                  <c:v>1535</c:v>
                </c:pt>
                <c:pt idx="145">
                  <c:v>1536</c:v>
                </c:pt>
                <c:pt idx="146">
                  <c:v>1537</c:v>
                </c:pt>
                <c:pt idx="147">
                  <c:v>1538</c:v>
                </c:pt>
                <c:pt idx="148">
                  <c:v>1539</c:v>
                </c:pt>
                <c:pt idx="149">
                  <c:v>1540</c:v>
                </c:pt>
                <c:pt idx="150">
                  <c:v>1541</c:v>
                </c:pt>
                <c:pt idx="151">
                  <c:v>1542</c:v>
                </c:pt>
                <c:pt idx="152">
                  <c:v>1543</c:v>
                </c:pt>
                <c:pt idx="153">
                  <c:v>1544</c:v>
                </c:pt>
                <c:pt idx="154">
                  <c:v>1545</c:v>
                </c:pt>
                <c:pt idx="155">
                  <c:v>1546</c:v>
                </c:pt>
                <c:pt idx="156">
                  <c:v>1547</c:v>
                </c:pt>
                <c:pt idx="157">
                  <c:v>1548</c:v>
                </c:pt>
                <c:pt idx="158">
                  <c:v>1549</c:v>
                </c:pt>
                <c:pt idx="159">
                  <c:v>1550</c:v>
                </c:pt>
                <c:pt idx="160">
                  <c:v>1551</c:v>
                </c:pt>
                <c:pt idx="161">
                  <c:v>1552</c:v>
                </c:pt>
                <c:pt idx="162">
                  <c:v>1553</c:v>
                </c:pt>
                <c:pt idx="163">
                  <c:v>1554</c:v>
                </c:pt>
                <c:pt idx="164">
                  <c:v>1555</c:v>
                </c:pt>
                <c:pt idx="165">
                  <c:v>1556</c:v>
                </c:pt>
                <c:pt idx="166">
                  <c:v>1557</c:v>
                </c:pt>
                <c:pt idx="167">
                  <c:v>1558</c:v>
                </c:pt>
                <c:pt idx="168">
                  <c:v>1559</c:v>
                </c:pt>
                <c:pt idx="169">
                  <c:v>1560</c:v>
                </c:pt>
                <c:pt idx="170">
                  <c:v>1561</c:v>
                </c:pt>
                <c:pt idx="171">
                  <c:v>1562</c:v>
                </c:pt>
                <c:pt idx="172">
                  <c:v>1563</c:v>
                </c:pt>
                <c:pt idx="173">
                  <c:v>1564</c:v>
                </c:pt>
                <c:pt idx="174">
                  <c:v>1565</c:v>
                </c:pt>
                <c:pt idx="175">
                  <c:v>1566</c:v>
                </c:pt>
                <c:pt idx="176">
                  <c:v>1567</c:v>
                </c:pt>
                <c:pt idx="177">
                  <c:v>1568</c:v>
                </c:pt>
                <c:pt idx="178">
                  <c:v>1569</c:v>
                </c:pt>
                <c:pt idx="179">
                  <c:v>1570</c:v>
                </c:pt>
                <c:pt idx="180">
                  <c:v>1571</c:v>
                </c:pt>
                <c:pt idx="181">
                  <c:v>1572</c:v>
                </c:pt>
                <c:pt idx="182">
                  <c:v>1573</c:v>
                </c:pt>
                <c:pt idx="183">
                  <c:v>1574</c:v>
                </c:pt>
                <c:pt idx="184">
                  <c:v>1575</c:v>
                </c:pt>
                <c:pt idx="185">
                  <c:v>1576</c:v>
                </c:pt>
                <c:pt idx="186">
                  <c:v>1577</c:v>
                </c:pt>
                <c:pt idx="187">
                  <c:v>1578</c:v>
                </c:pt>
                <c:pt idx="188">
                  <c:v>1579</c:v>
                </c:pt>
                <c:pt idx="189">
                  <c:v>1580</c:v>
                </c:pt>
                <c:pt idx="190">
                  <c:v>1581</c:v>
                </c:pt>
                <c:pt idx="191">
                  <c:v>1582</c:v>
                </c:pt>
                <c:pt idx="192">
                  <c:v>1583</c:v>
                </c:pt>
                <c:pt idx="193">
                  <c:v>1584</c:v>
                </c:pt>
                <c:pt idx="194">
                  <c:v>1585</c:v>
                </c:pt>
                <c:pt idx="195">
                  <c:v>1586</c:v>
                </c:pt>
                <c:pt idx="196">
                  <c:v>1587</c:v>
                </c:pt>
                <c:pt idx="197">
                  <c:v>1588</c:v>
                </c:pt>
                <c:pt idx="198">
                  <c:v>1589</c:v>
                </c:pt>
                <c:pt idx="199">
                  <c:v>1590</c:v>
                </c:pt>
                <c:pt idx="200">
                  <c:v>1591</c:v>
                </c:pt>
                <c:pt idx="201">
                  <c:v>1592</c:v>
                </c:pt>
                <c:pt idx="202">
                  <c:v>1593</c:v>
                </c:pt>
                <c:pt idx="203">
                  <c:v>1594</c:v>
                </c:pt>
                <c:pt idx="204">
                  <c:v>1595</c:v>
                </c:pt>
                <c:pt idx="205">
                  <c:v>1596</c:v>
                </c:pt>
                <c:pt idx="206">
                  <c:v>1597</c:v>
                </c:pt>
                <c:pt idx="207">
                  <c:v>1598</c:v>
                </c:pt>
                <c:pt idx="208">
                  <c:v>1599</c:v>
                </c:pt>
                <c:pt idx="209">
                  <c:v>1600</c:v>
                </c:pt>
                <c:pt idx="210">
                  <c:v>1601</c:v>
                </c:pt>
                <c:pt idx="211">
                  <c:v>1602</c:v>
                </c:pt>
                <c:pt idx="212">
                  <c:v>1603</c:v>
                </c:pt>
                <c:pt idx="213">
                  <c:v>1604</c:v>
                </c:pt>
                <c:pt idx="214">
                  <c:v>1605</c:v>
                </c:pt>
                <c:pt idx="215">
                  <c:v>1606</c:v>
                </c:pt>
                <c:pt idx="216">
                  <c:v>1607</c:v>
                </c:pt>
                <c:pt idx="217">
                  <c:v>1608</c:v>
                </c:pt>
                <c:pt idx="218">
                  <c:v>1609</c:v>
                </c:pt>
                <c:pt idx="219">
                  <c:v>1610</c:v>
                </c:pt>
                <c:pt idx="220">
                  <c:v>1611</c:v>
                </c:pt>
                <c:pt idx="221">
                  <c:v>1612</c:v>
                </c:pt>
                <c:pt idx="222">
                  <c:v>1613</c:v>
                </c:pt>
                <c:pt idx="223">
                  <c:v>1614</c:v>
                </c:pt>
                <c:pt idx="224">
                  <c:v>1615</c:v>
                </c:pt>
                <c:pt idx="225">
                  <c:v>1616</c:v>
                </c:pt>
                <c:pt idx="226">
                  <c:v>1617</c:v>
                </c:pt>
                <c:pt idx="227">
                  <c:v>1618</c:v>
                </c:pt>
                <c:pt idx="228">
                  <c:v>1619</c:v>
                </c:pt>
                <c:pt idx="229">
                  <c:v>1620</c:v>
                </c:pt>
                <c:pt idx="230">
                  <c:v>1621</c:v>
                </c:pt>
                <c:pt idx="231">
                  <c:v>1622</c:v>
                </c:pt>
                <c:pt idx="232">
                  <c:v>1623</c:v>
                </c:pt>
                <c:pt idx="233">
                  <c:v>1624</c:v>
                </c:pt>
                <c:pt idx="234">
                  <c:v>1625</c:v>
                </c:pt>
                <c:pt idx="235">
                  <c:v>1626</c:v>
                </c:pt>
                <c:pt idx="236">
                  <c:v>1627</c:v>
                </c:pt>
                <c:pt idx="237">
                  <c:v>1628</c:v>
                </c:pt>
                <c:pt idx="238">
                  <c:v>1629</c:v>
                </c:pt>
                <c:pt idx="239">
                  <c:v>1630</c:v>
                </c:pt>
                <c:pt idx="240">
                  <c:v>1631</c:v>
                </c:pt>
                <c:pt idx="241">
                  <c:v>1632</c:v>
                </c:pt>
                <c:pt idx="242">
                  <c:v>1633</c:v>
                </c:pt>
                <c:pt idx="243">
                  <c:v>1634</c:v>
                </c:pt>
                <c:pt idx="244">
                  <c:v>1635</c:v>
                </c:pt>
                <c:pt idx="245">
                  <c:v>1636</c:v>
                </c:pt>
                <c:pt idx="246">
                  <c:v>1637</c:v>
                </c:pt>
                <c:pt idx="247">
                  <c:v>1638</c:v>
                </c:pt>
                <c:pt idx="248">
                  <c:v>1639</c:v>
                </c:pt>
                <c:pt idx="249">
                  <c:v>1640</c:v>
                </c:pt>
                <c:pt idx="250">
                  <c:v>1641</c:v>
                </c:pt>
                <c:pt idx="251">
                  <c:v>1642</c:v>
                </c:pt>
                <c:pt idx="252">
                  <c:v>1643</c:v>
                </c:pt>
                <c:pt idx="253">
                  <c:v>1644</c:v>
                </c:pt>
                <c:pt idx="254">
                  <c:v>1645</c:v>
                </c:pt>
                <c:pt idx="255">
                  <c:v>1646</c:v>
                </c:pt>
                <c:pt idx="256">
                  <c:v>1647</c:v>
                </c:pt>
                <c:pt idx="257">
                  <c:v>1648</c:v>
                </c:pt>
              </c:numCache>
            </c:numRef>
          </c:xVal>
          <c:yVal>
            <c:numRef>
              <c:f>Graph!$C$1244:$C$1499</c:f>
              <c:numCache>
                <c:formatCode>General</c:formatCode>
                <c:ptCount val="2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02-418F-98F0-CFDA5798D71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Graph!$A$1243:$A$1500</c:f>
              <c:numCache>
                <c:formatCode>General</c:formatCode>
                <c:ptCount val="258"/>
                <c:pt idx="0">
                  <c:v>1391</c:v>
                </c:pt>
                <c:pt idx="1">
                  <c:v>1392</c:v>
                </c:pt>
                <c:pt idx="2">
                  <c:v>1393</c:v>
                </c:pt>
                <c:pt idx="3">
                  <c:v>1394</c:v>
                </c:pt>
                <c:pt idx="4">
                  <c:v>1395</c:v>
                </c:pt>
                <c:pt idx="5">
                  <c:v>1396</c:v>
                </c:pt>
                <c:pt idx="6">
                  <c:v>1397</c:v>
                </c:pt>
                <c:pt idx="7">
                  <c:v>1398</c:v>
                </c:pt>
                <c:pt idx="8">
                  <c:v>1399</c:v>
                </c:pt>
                <c:pt idx="9">
                  <c:v>1400</c:v>
                </c:pt>
                <c:pt idx="10">
                  <c:v>1401</c:v>
                </c:pt>
                <c:pt idx="11">
                  <c:v>1402</c:v>
                </c:pt>
                <c:pt idx="12">
                  <c:v>1403</c:v>
                </c:pt>
                <c:pt idx="13">
                  <c:v>1404</c:v>
                </c:pt>
                <c:pt idx="14">
                  <c:v>1405</c:v>
                </c:pt>
                <c:pt idx="15">
                  <c:v>1406</c:v>
                </c:pt>
                <c:pt idx="16">
                  <c:v>1407</c:v>
                </c:pt>
                <c:pt idx="17">
                  <c:v>1408</c:v>
                </c:pt>
                <c:pt idx="18">
                  <c:v>1409</c:v>
                </c:pt>
                <c:pt idx="19">
                  <c:v>1410</c:v>
                </c:pt>
                <c:pt idx="20">
                  <c:v>1411</c:v>
                </c:pt>
                <c:pt idx="21">
                  <c:v>1412</c:v>
                </c:pt>
                <c:pt idx="22">
                  <c:v>1413</c:v>
                </c:pt>
                <c:pt idx="23">
                  <c:v>1414</c:v>
                </c:pt>
                <c:pt idx="24">
                  <c:v>1415</c:v>
                </c:pt>
                <c:pt idx="25">
                  <c:v>1416</c:v>
                </c:pt>
                <c:pt idx="26">
                  <c:v>1417</c:v>
                </c:pt>
                <c:pt idx="27">
                  <c:v>1418</c:v>
                </c:pt>
                <c:pt idx="28">
                  <c:v>1419</c:v>
                </c:pt>
                <c:pt idx="29">
                  <c:v>1420</c:v>
                </c:pt>
                <c:pt idx="30">
                  <c:v>1421</c:v>
                </c:pt>
                <c:pt idx="31">
                  <c:v>1422</c:v>
                </c:pt>
                <c:pt idx="32">
                  <c:v>1423</c:v>
                </c:pt>
                <c:pt idx="33">
                  <c:v>1424</c:v>
                </c:pt>
                <c:pt idx="34">
                  <c:v>1425</c:v>
                </c:pt>
                <c:pt idx="35">
                  <c:v>1426</c:v>
                </c:pt>
                <c:pt idx="36">
                  <c:v>1427</c:v>
                </c:pt>
                <c:pt idx="37">
                  <c:v>1428</c:v>
                </c:pt>
                <c:pt idx="38">
                  <c:v>1429</c:v>
                </c:pt>
                <c:pt idx="39">
                  <c:v>1430</c:v>
                </c:pt>
                <c:pt idx="40">
                  <c:v>1431</c:v>
                </c:pt>
                <c:pt idx="41">
                  <c:v>1432</c:v>
                </c:pt>
                <c:pt idx="42">
                  <c:v>1433</c:v>
                </c:pt>
                <c:pt idx="43">
                  <c:v>1434</c:v>
                </c:pt>
                <c:pt idx="44">
                  <c:v>1435</c:v>
                </c:pt>
                <c:pt idx="45">
                  <c:v>1436</c:v>
                </c:pt>
                <c:pt idx="46">
                  <c:v>1437</c:v>
                </c:pt>
                <c:pt idx="47">
                  <c:v>1438</c:v>
                </c:pt>
                <c:pt idx="48">
                  <c:v>1439</c:v>
                </c:pt>
                <c:pt idx="49">
                  <c:v>1440</c:v>
                </c:pt>
                <c:pt idx="50">
                  <c:v>1441</c:v>
                </c:pt>
                <c:pt idx="51">
                  <c:v>1442</c:v>
                </c:pt>
                <c:pt idx="52">
                  <c:v>1443</c:v>
                </c:pt>
                <c:pt idx="53">
                  <c:v>1444</c:v>
                </c:pt>
                <c:pt idx="54">
                  <c:v>1445</c:v>
                </c:pt>
                <c:pt idx="55">
                  <c:v>1446</c:v>
                </c:pt>
                <c:pt idx="56">
                  <c:v>1447</c:v>
                </c:pt>
                <c:pt idx="57">
                  <c:v>1448</c:v>
                </c:pt>
                <c:pt idx="58">
                  <c:v>1449</c:v>
                </c:pt>
                <c:pt idx="59">
                  <c:v>1450</c:v>
                </c:pt>
                <c:pt idx="60">
                  <c:v>1451</c:v>
                </c:pt>
                <c:pt idx="61">
                  <c:v>1452</c:v>
                </c:pt>
                <c:pt idx="62">
                  <c:v>1453</c:v>
                </c:pt>
                <c:pt idx="63">
                  <c:v>1454</c:v>
                </c:pt>
                <c:pt idx="64">
                  <c:v>1455</c:v>
                </c:pt>
                <c:pt idx="65">
                  <c:v>1456</c:v>
                </c:pt>
                <c:pt idx="66">
                  <c:v>1457</c:v>
                </c:pt>
                <c:pt idx="67">
                  <c:v>1458</c:v>
                </c:pt>
                <c:pt idx="68">
                  <c:v>1459</c:v>
                </c:pt>
                <c:pt idx="69">
                  <c:v>1460</c:v>
                </c:pt>
                <c:pt idx="70">
                  <c:v>1461</c:v>
                </c:pt>
                <c:pt idx="71">
                  <c:v>1462</c:v>
                </c:pt>
                <c:pt idx="72">
                  <c:v>1463</c:v>
                </c:pt>
                <c:pt idx="73">
                  <c:v>1464</c:v>
                </c:pt>
                <c:pt idx="74">
                  <c:v>1465</c:v>
                </c:pt>
                <c:pt idx="75">
                  <c:v>1466</c:v>
                </c:pt>
                <c:pt idx="76">
                  <c:v>1467</c:v>
                </c:pt>
                <c:pt idx="77">
                  <c:v>1468</c:v>
                </c:pt>
                <c:pt idx="78">
                  <c:v>1469</c:v>
                </c:pt>
                <c:pt idx="79">
                  <c:v>1470</c:v>
                </c:pt>
                <c:pt idx="80">
                  <c:v>1471</c:v>
                </c:pt>
                <c:pt idx="81">
                  <c:v>1472</c:v>
                </c:pt>
                <c:pt idx="82">
                  <c:v>1473</c:v>
                </c:pt>
                <c:pt idx="83">
                  <c:v>1474</c:v>
                </c:pt>
                <c:pt idx="84">
                  <c:v>1475</c:v>
                </c:pt>
                <c:pt idx="85">
                  <c:v>1476</c:v>
                </c:pt>
                <c:pt idx="86">
                  <c:v>1477</c:v>
                </c:pt>
                <c:pt idx="87">
                  <c:v>1478</c:v>
                </c:pt>
                <c:pt idx="88">
                  <c:v>1479</c:v>
                </c:pt>
                <c:pt idx="89">
                  <c:v>1480</c:v>
                </c:pt>
                <c:pt idx="90">
                  <c:v>1481</c:v>
                </c:pt>
                <c:pt idx="91">
                  <c:v>1482</c:v>
                </c:pt>
                <c:pt idx="92">
                  <c:v>1483</c:v>
                </c:pt>
                <c:pt idx="93">
                  <c:v>1484</c:v>
                </c:pt>
                <c:pt idx="94">
                  <c:v>1485</c:v>
                </c:pt>
                <c:pt idx="95">
                  <c:v>1486</c:v>
                </c:pt>
                <c:pt idx="96">
                  <c:v>1487</c:v>
                </c:pt>
                <c:pt idx="97">
                  <c:v>1488</c:v>
                </c:pt>
                <c:pt idx="98">
                  <c:v>1489</c:v>
                </c:pt>
                <c:pt idx="99">
                  <c:v>1490</c:v>
                </c:pt>
                <c:pt idx="100">
                  <c:v>1491</c:v>
                </c:pt>
                <c:pt idx="101">
                  <c:v>1492</c:v>
                </c:pt>
                <c:pt idx="102">
                  <c:v>1493</c:v>
                </c:pt>
                <c:pt idx="103">
                  <c:v>1494</c:v>
                </c:pt>
                <c:pt idx="104">
                  <c:v>1495</c:v>
                </c:pt>
                <c:pt idx="105">
                  <c:v>1496</c:v>
                </c:pt>
                <c:pt idx="106">
                  <c:v>1497</c:v>
                </c:pt>
                <c:pt idx="107">
                  <c:v>1498</c:v>
                </c:pt>
                <c:pt idx="108">
                  <c:v>1499</c:v>
                </c:pt>
                <c:pt idx="109">
                  <c:v>1500</c:v>
                </c:pt>
                <c:pt idx="110">
                  <c:v>1501</c:v>
                </c:pt>
                <c:pt idx="111">
                  <c:v>1502</c:v>
                </c:pt>
                <c:pt idx="112">
                  <c:v>1503</c:v>
                </c:pt>
                <c:pt idx="113">
                  <c:v>1504</c:v>
                </c:pt>
                <c:pt idx="114">
                  <c:v>1505</c:v>
                </c:pt>
                <c:pt idx="115">
                  <c:v>1506</c:v>
                </c:pt>
                <c:pt idx="116">
                  <c:v>1507</c:v>
                </c:pt>
                <c:pt idx="117">
                  <c:v>1508</c:v>
                </c:pt>
                <c:pt idx="118">
                  <c:v>1509</c:v>
                </c:pt>
                <c:pt idx="119">
                  <c:v>1510</c:v>
                </c:pt>
                <c:pt idx="120">
                  <c:v>1511</c:v>
                </c:pt>
                <c:pt idx="121">
                  <c:v>1512</c:v>
                </c:pt>
                <c:pt idx="122">
                  <c:v>1513</c:v>
                </c:pt>
                <c:pt idx="123">
                  <c:v>1514</c:v>
                </c:pt>
                <c:pt idx="124">
                  <c:v>1515</c:v>
                </c:pt>
                <c:pt idx="125">
                  <c:v>1516</c:v>
                </c:pt>
                <c:pt idx="126">
                  <c:v>1517</c:v>
                </c:pt>
                <c:pt idx="127">
                  <c:v>1518</c:v>
                </c:pt>
                <c:pt idx="128">
                  <c:v>1519</c:v>
                </c:pt>
                <c:pt idx="129">
                  <c:v>1520</c:v>
                </c:pt>
                <c:pt idx="130">
                  <c:v>1521</c:v>
                </c:pt>
                <c:pt idx="131">
                  <c:v>1522</c:v>
                </c:pt>
                <c:pt idx="132">
                  <c:v>1523</c:v>
                </c:pt>
                <c:pt idx="133">
                  <c:v>1524</c:v>
                </c:pt>
                <c:pt idx="134">
                  <c:v>1525</c:v>
                </c:pt>
                <c:pt idx="135">
                  <c:v>1526</c:v>
                </c:pt>
                <c:pt idx="136">
                  <c:v>1527</c:v>
                </c:pt>
                <c:pt idx="137">
                  <c:v>1528</c:v>
                </c:pt>
                <c:pt idx="138">
                  <c:v>1529</c:v>
                </c:pt>
                <c:pt idx="139">
                  <c:v>1530</c:v>
                </c:pt>
                <c:pt idx="140">
                  <c:v>1531</c:v>
                </c:pt>
                <c:pt idx="141">
                  <c:v>1532</c:v>
                </c:pt>
                <c:pt idx="142">
                  <c:v>1533</c:v>
                </c:pt>
                <c:pt idx="143">
                  <c:v>1534</c:v>
                </c:pt>
                <c:pt idx="144">
                  <c:v>1535</c:v>
                </c:pt>
                <c:pt idx="145">
                  <c:v>1536</c:v>
                </c:pt>
                <c:pt idx="146">
                  <c:v>1537</c:v>
                </c:pt>
                <c:pt idx="147">
                  <c:v>1538</c:v>
                </c:pt>
                <c:pt idx="148">
                  <c:v>1539</c:v>
                </c:pt>
                <c:pt idx="149">
                  <c:v>1540</c:v>
                </c:pt>
                <c:pt idx="150">
                  <c:v>1541</c:v>
                </c:pt>
                <c:pt idx="151">
                  <c:v>1542</c:v>
                </c:pt>
                <c:pt idx="152">
                  <c:v>1543</c:v>
                </c:pt>
                <c:pt idx="153">
                  <c:v>1544</c:v>
                </c:pt>
                <c:pt idx="154">
                  <c:v>1545</c:v>
                </c:pt>
                <c:pt idx="155">
                  <c:v>1546</c:v>
                </c:pt>
                <c:pt idx="156">
                  <c:v>1547</c:v>
                </c:pt>
                <c:pt idx="157">
                  <c:v>1548</c:v>
                </c:pt>
                <c:pt idx="158">
                  <c:v>1549</c:v>
                </c:pt>
                <c:pt idx="159">
                  <c:v>1550</c:v>
                </c:pt>
                <c:pt idx="160">
                  <c:v>1551</c:v>
                </c:pt>
                <c:pt idx="161">
                  <c:v>1552</c:v>
                </c:pt>
                <c:pt idx="162">
                  <c:v>1553</c:v>
                </c:pt>
                <c:pt idx="163">
                  <c:v>1554</c:v>
                </c:pt>
                <c:pt idx="164">
                  <c:v>1555</c:v>
                </c:pt>
                <c:pt idx="165">
                  <c:v>1556</c:v>
                </c:pt>
                <c:pt idx="166">
                  <c:v>1557</c:v>
                </c:pt>
                <c:pt idx="167">
                  <c:v>1558</c:v>
                </c:pt>
                <c:pt idx="168">
                  <c:v>1559</c:v>
                </c:pt>
                <c:pt idx="169">
                  <c:v>1560</c:v>
                </c:pt>
                <c:pt idx="170">
                  <c:v>1561</c:v>
                </c:pt>
                <c:pt idx="171">
                  <c:v>1562</c:v>
                </c:pt>
                <c:pt idx="172">
                  <c:v>1563</c:v>
                </c:pt>
                <c:pt idx="173">
                  <c:v>1564</c:v>
                </c:pt>
                <c:pt idx="174">
                  <c:v>1565</c:v>
                </c:pt>
                <c:pt idx="175">
                  <c:v>1566</c:v>
                </c:pt>
                <c:pt idx="176">
                  <c:v>1567</c:v>
                </c:pt>
                <c:pt idx="177">
                  <c:v>1568</c:v>
                </c:pt>
                <c:pt idx="178">
                  <c:v>1569</c:v>
                </c:pt>
                <c:pt idx="179">
                  <c:v>1570</c:v>
                </c:pt>
                <c:pt idx="180">
                  <c:v>1571</c:v>
                </c:pt>
                <c:pt idx="181">
                  <c:v>1572</c:v>
                </c:pt>
                <c:pt idx="182">
                  <c:v>1573</c:v>
                </c:pt>
                <c:pt idx="183">
                  <c:v>1574</c:v>
                </c:pt>
                <c:pt idx="184">
                  <c:v>1575</c:v>
                </c:pt>
                <c:pt idx="185">
                  <c:v>1576</c:v>
                </c:pt>
                <c:pt idx="186">
                  <c:v>1577</c:v>
                </c:pt>
                <c:pt idx="187">
                  <c:v>1578</c:v>
                </c:pt>
                <c:pt idx="188">
                  <c:v>1579</c:v>
                </c:pt>
                <c:pt idx="189">
                  <c:v>1580</c:v>
                </c:pt>
                <c:pt idx="190">
                  <c:v>1581</c:v>
                </c:pt>
                <c:pt idx="191">
                  <c:v>1582</c:v>
                </c:pt>
                <c:pt idx="192">
                  <c:v>1583</c:v>
                </c:pt>
                <c:pt idx="193">
                  <c:v>1584</c:v>
                </c:pt>
                <c:pt idx="194">
                  <c:v>1585</c:v>
                </c:pt>
                <c:pt idx="195">
                  <c:v>1586</c:v>
                </c:pt>
                <c:pt idx="196">
                  <c:v>1587</c:v>
                </c:pt>
                <c:pt idx="197">
                  <c:v>1588</c:v>
                </c:pt>
                <c:pt idx="198">
                  <c:v>1589</c:v>
                </c:pt>
                <c:pt idx="199">
                  <c:v>1590</c:v>
                </c:pt>
                <c:pt idx="200">
                  <c:v>1591</c:v>
                </c:pt>
                <c:pt idx="201">
                  <c:v>1592</c:v>
                </c:pt>
                <c:pt idx="202">
                  <c:v>1593</c:v>
                </c:pt>
                <c:pt idx="203">
                  <c:v>1594</c:v>
                </c:pt>
                <c:pt idx="204">
                  <c:v>1595</c:v>
                </c:pt>
                <c:pt idx="205">
                  <c:v>1596</c:v>
                </c:pt>
                <c:pt idx="206">
                  <c:v>1597</c:v>
                </c:pt>
                <c:pt idx="207">
                  <c:v>1598</c:v>
                </c:pt>
                <c:pt idx="208">
                  <c:v>1599</c:v>
                </c:pt>
                <c:pt idx="209">
                  <c:v>1600</c:v>
                </c:pt>
                <c:pt idx="210">
                  <c:v>1601</c:v>
                </c:pt>
                <c:pt idx="211">
                  <c:v>1602</c:v>
                </c:pt>
                <c:pt idx="212">
                  <c:v>1603</c:v>
                </c:pt>
                <c:pt idx="213">
                  <c:v>1604</c:v>
                </c:pt>
                <c:pt idx="214">
                  <c:v>1605</c:v>
                </c:pt>
                <c:pt idx="215">
                  <c:v>1606</c:v>
                </c:pt>
                <c:pt idx="216">
                  <c:v>1607</c:v>
                </c:pt>
                <c:pt idx="217">
                  <c:v>1608</c:v>
                </c:pt>
                <c:pt idx="218">
                  <c:v>1609</c:v>
                </c:pt>
                <c:pt idx="219">
                  <c:v>1610</c:v>
                </c:pt>
                <c:pt idx="220">
                  <c:v>1611</c:v>
                </c:pt>
                <c:pt idx="221">
                  <c:v>1612</c:v>
                </c:pt>
                <c:pt idx="222">
                  <c:v>1613</c:v>
                </c:pt>
                <c:pt idx="223">
                  <c:v>1614</c:v>
                </c:pt>
                <c:pt idx="224">
                  <c:v>1615</c:v>
                </c:pt>
                <c:pt idx="225">
                  <c:v>1616</c:v>
                </c:pt>
                <c:pt idx="226">
                  <c:v>1617</c:v>
                </c:pt>
                <c:pt idx="227">
                  <c:v>1618</c:v>
                </c:pt>
                <c:pt idx="228">
                  <c:v>1619</c:v>
                </c:pt>
                <c:pt idx="229">
                  <c:v>1620</c:v>
                </c:pt>
                <c:pt idx="230">
                  <c:v>1621</c:v>
                </c:pt>
                <c:pt idx="231">
                  <c:v>1622</c:v>
                </c:pt>
                <c:pt idx="232">
                  <c:v>1623</c:v>
                </c:pt>
                <c:pt idx="233">
                  <c:v>1624</c:v>
                </c:pt>
                <c:pt idx="234">
                  <c:v>1625</c:v>
                </c:pt>
                <c:pt idx="235">
                  <c:v>1626</c:v>
                </c:pt>
                <c:pt idx="236">
                  <c:v>1627</c:v>
                </c:pt>
                <c:pt idx="237">
                  <c:v>1628</c:v>
                </c:pt>
                <c:pt idx="238">
                  <c:v>1629</c:v>
                </c:pt>
                <c:pt idx="239">
                  <c:v>1630</c:v>
                </c:pt>
                <c:pt idx="240">
                  <c:v>1631</c:v>
                </c:pt>
                <c:pt idx="241">
                  <c:v>1632</c:v>
                </c:pt>
                <c:pt idx="242">
                  <c:v>1633</c:v>
                </c:pt>
                <c:pt idx="243">
                  <c:v>1634</c:v>
                </c:pt>
                <c:pt idx="244">
                  <c:v>1635</c:v>
                </c:pt>
                <c:pt idx="245">
                  <c:v>1636</c:v>
                </c:pt>
                <c:pt idx="246">
                  <c:v>1637</c:v>
                </c:pt>
                <c:pt idx="247">
                  <c:v>1638</c:v>
                </c:pt>
                <c:pt idx="248">
                  <c:v>1639</c:v>
                </c:pt>
                <c:pt idx="249">
                  <c:v>1640</c:v>
                </c:pt>
                <c:pt idx="250">
                  <c:v>1641</c:v>
                </c:pt>
                <c:pt idx="251">
                  <c:v>1642</c:v>
                </c:pt>
                <c:pt idx="252">
                  <c:v>1643</c:v>
                </c:pt>
                <c:pt idx="253">
                  <c:v>1644</c:v>
                </c:pt>
                <c:pt idx="254">
                  <c:v>1645</c:v>
                </c:pt>
                <c:pt idx="255">
                  <c:v>1646</c:v>
                </c:pt>
                <c:pt idx="256">
                  <c:v>1647</c:v>
                </c:pt>
                <c:pt idx="257">
                  <c:v>1648</c:v>
                </c:pt>
              </c:numCache>
            </c:numRef>
          </c:xVal>
          <c:yVal>
            <c:numRef>
              <c:f>Graph!$E$1244:$E$1499</c:f>
              <c:numCache>
                <c:formatCode>General</c:formatCode>
                <c:ptCount val="256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02-418F-98F0-CFDA5798D71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Graph!$A$1243:$A$1500</c:f>
              <c:numCache>
                <c:formatCode>General</c:formatCode>
                <c:ptCount val="258"/>
                <c:pt idx="0">
                  <c:v>1391</c:v>
                </c:pt>
                <c:pt idx="1">
                  <c:v>1392</c:v>
                </c:pt>
                <c:pt idx="2">
                  <c:v>1393</c:v>
                </c:pt>
                <c:pt idx="3">
                  <c:v>1394</c:v>
                </c:pt>
                <c:pt idx="4">
                  <c:v>1395</c:v>
                </c:pt>
                <c:pt idx="5">
                  <c:v>1396</c:v>
                </c:pt>
                <c:pt idx="6">
                  <c:v>1397</c:v>
                </c:pt>
                <c:pt idx="7">
                  <c:v>1398</c:v>
                </c:pt>
                <c:pt idx="8">
                  <c:v>1399</c:v>
                </c:pt>
                <c:pt idx="9">
                  <c:v>1400</c:v>
                </c:pt>
                <c:pt idx="10">
                  <c:v>1401</c:v>
                </c:pt>
                <c:pt idx="11">
                  <c:v>1402</c:v>
                </c:pt>
                <c:pt idx="12">
                  <c:v>1403</c:v>
                </c:pt>
                <c:pt idx="13">
                  <c:v>1404</c:v>
                </c:pt>
                <c:pt idx="14">
                  <c:v>1405</c:v>
                </c:pt>
                <c:pt idx="15">
                  <c:v>1406</c:v>
                </c:pt>
                <c:pt idx="16">
                  <c:v>1407</c:v>
                </c:pt>
                <c:pt idx="17">
                  <c:v>1408</c:v>
                </c:pt>
                <c:pt idx="18">
                  <c:v>1409</c:v>
                </c:pt>
                <c:pt idx="19">
                  <c:v>1410</c:v>
                </c:pt>
                <c:pt idx="20">
                  <c:v>1411</c:v>
                </c:pt>
                <c:pt idx="21">
                  <c:v>1412</c:v>
                </c:pt>
                <c:pt idx="22">
                  <c:v>1413</c:v>
                </c:pt>
                <c:pt idx="23">
                  <c:v>1414</c:v>
                </c:pt>
                <c:pt idx="24">
                  <c:v>1415</c:v>
                </c:pt>
                <c:pt idx="25">
                  <c:v>1416</c:v>
                </c:pt>
                <c:pt idx="26">
                  <c:v>1417</c:v>
                </c:pt>
                <c:pt idx="27">
                  <c:v>1418</c:v>
                </c:pt>
                <c:pt idx="28">
                  <c:v>1419</c:v>
                </c:pt>
                <c:pt idx="29">
                  <c:v>1420</c:v>
                </c:pt>
                <c:pt idx="30">
                  <c:v>1421</c:v>
                </c:pt>
                <c:pt idx="31">
                  <c:v>1422</c:v>
                </c:pt>
                <c:pt idx="32">
                  <c:v>1423</c:v>
                </c:pt>
                <c:pt idx="33">
                  <c:v>1424</c:v>
                </c:pt>
                <c:pt idx="34">
                  <c:v>1425</c:v>
                </c:pt>
                <c:pt idx="35">
                  <c:v>1426</c:v>
                </c:pt>
                <c:pt idx="36">
                  <c:v>1427</c:v>
                </c:pt>
                <c:pt idx="37">
                  <c:v>1428</c:v>
                </c:pt>
                <c:pt idx="38">
                  <c:v>1429</c:v>
                </c:pt>
                <c:pt idx="39">
                  <c:v>1430</c:v>
                </c:pt>
                <c:pt idx="40">
                  <c:v>1431</c:v>
                </c:pt>
                <c:pt idx="41">
                  <c:v>1432</c:v>
                </c:pt>
                <c:pt idx="42">
                  <c:v>1433</c:v>
                </c:pt>
                <c:pt idx="43">
                  <c:v>1434</c:v>
                </c:pt>
                <c:pt idx="44">
                  <c:v>1435</c:v>
                </c:pt>
                <c:pt idx="45">
                  <c:v>1436</c:v>
                </c:pt>
                <c:pt idx="46">
                  <c:v>1437</c:v>
                </c:pt>
                <c:pt idx="47">
                  <c:v>1438</c:v>
                </c:pt>
                <c:pt idx="48">
                  <c:v>1439</c:v>
                </c:pt>
                <c:pt idx="49">
                  <c:v>1440</c:v>
                </c:pt>
                <c:pt idx="50">
                  <c:v>1441</c:v>
                </c:pt>
                <c:pt idx="51">
                  <c:v>1442</c:v>
                </c:pt>
                <c:pt idx="52">
                  <c:v>1443</c:v>
                </c:pt>
                <c:pt idx="53">
                  <c:v>1444</c:v>
                </c:pt>
                <c:pt idx="54">
                  <c:v>1445</c:v>
                </c:pt>
                <c:pt idx="55">
                  <c:v>1446</c:v>
                </c:pt>
                <c:pt idx="56">
                  <c:v>1447</c:v>
                </c:pt>
                <c:pt idx="57">
                  <c:v>1448</c:v>
                </c:pt>
                <c:pt idx="58">
                  <c:v>1449</c:v>
                </c:pt>
                <c:pt idx="59">
                  <c:v>1450</c:v>
                </c:pt>
                <c:pt idx="60">
                  <c:v>1451</c:v>
                </c:pt>
                <c:pt idx="61">
                  <c:v>1452</c:v>
                </c:pt>
                <c:pt idx="62">
                  <c:v>1453</c:v>
                </c:pt>
                <c:pt idx="63">
                  <c:v>1454</c:v>
                </c:pt>
                <c:pt idx="64">
                  <c:v>1455</c:v>
                </c:pt>
                <c:pt idx="65">
                  <c:v>1456</c:v>
                </c:pt>
                <c:pt idx="66">
                  <c:v>1457</c:v>
                </c:pt>
                <c:pt idx="67">
                  <c:v>1458</c:v>
                </c:pt>
                <c:pt idx="68">
                  <c:v>1459</c:v>
                </c:pt>
                <c:pt idx="69">
                  <c:v>1460</c:v>
                </c:pt>
                <c:pt idx="70">
                  <c:v>1461</c:v>
                </c:pt>
                <c:pt idx="71">
                  <c:v>1462</c:v>
                </c:pt>
                <c:pt idx="72">
                  <c:v>1463</c:v>
                </c:pt>
                <c:pt idx="73">
                  <c:v>1464</c:v>
                </c:pt>
                <c:pt idx="74">
                  <c:v>1465</c:v>
                </c:pt>
                <c:pt idx="75">
                  <c:v>1466</c:v>
                </c:pt>
                <c:pt idx="76">
                  <c:v>1467</c:v>
                </c:pt>
                <c:pt idx="77">
                  <c:v>1468</c:v>
                </c:pt>
                <c:pt idx="78">
                  <c:v>1469</c:v>
                </c:pt>
                <c:pt idx="79">
                  <c:v>1470</c:v>
                </c:pt>
                <c:pt idx="80">
                  <c:v>1471</c:v>
                </c:pt>
                <c:pt idx="81">
                  <c:v>1472</c:v>
                </c:pt>
                <c:pt idx="82">
                  <c:v>1473</c:v>
                </c:pt>
                <c:pt idx="83">
                  <c:v>1474</c:v>
                </c:pt>
                <c:pt idx="84">
                  <c:v>1475</c:v>
                </c:pt>
                <c:pt idx="85">
                  <c:v>1476</c:v>
                </c:pt>
                <c:pt idx="86">
                  <c:v>1477</c:v>
                </c:pt>
                <c:pt idx="87">
                  <c:v>1478</c:v>
                </c:pt>
                <c:pt idx="88">
                  <c:v>1479</c:v>
                </c:pt>
                <c:pt idx="89">
                  <c:v>1480</c:v>
                </c:pt>
                <c:pt idx="90">
                  <c:v>1481</c:v>
                </c:pt>
                <c:pt idx="91">
                  <c:v>1482</c:v>
                </c:pt>
                <c:pt idx="92">
                  <c:v>1483</c:v>
                </c:pt>
                <c:pt idx="93">
                  <c:v>1484</c:v>
                </c:pt>
                <c:pt idx="94">
                  <c:v>1485</c:v>
                </c:pt>
                <c:pt idx="95">
                  <c:v>1486</c:v>
                </c:pt>
                <c:pt idx="96">
                  <c:v>1487</c:v>
                </c:pt>
                <c:pt idx="97">
                  <c:v>1488</c:v>
                </c:pt>
                <c:pt idx="98">
                  <c:v>1489</c:v>
                </c:pt>
                <c:pt idx="99">
                  <c:v>1490</c:v>
                </c:pt>
                <c:pt idx="100">
                  <c:v>1491</c:v>
                </c:pt>
                <c:pt idx="101">
                  <c:v>1492</c:v>
                </c:pt>
                <c:pt idx="102">
                  <c:v>1493</c:v>
                </c:pt>
                <c:pt idx="103">
                  <c:v>1494</c:v>
                </c:pt>
                <c:pt idx="104">
                  <c:v>1495</c:v>
                </c:pt>
                <c:pt idx="105">
                  <c:v>1496</c:v>
                </c:pt>
                <c:pt idx="106">
                  <c:v>1497</c:v>
                </c:pt>
                <c:pt idx="107">
                  <c:v>1498</c:v>
                </c:pt>
                <c:pt idx="108">
                  <c:v>1499</c:v>
                </c:pt>
                <c:pt idx="109">
                  <c:v>1500</c:v>
                </c:pt>
                <c:pt idx="110">
                  <c:v>1501</c:v>
                </c:pt>
                <c:pt idx="111">
                  <c:v>1502</c:v>
                </c:pt>
                <c:pt idx="112">
                  <c:v>1503</c:v>
                </c:pt>
                <c:pt idx="113">
                  <c:v>1504</c:v>
                </c:pt>
                <c:pt idx="114">
                  <c:v>1505</c:v>
                </c:pt>
                <c:pt idx="115">
                  <c:v>1506</c:v>
                </c:pt>
                <c:pt idx="116">
                  <c:v>1507</c:v>
                </c:pt>
                <c:pt idx="117">
                  <c:v>1508</c:v>
                </c:pt>
                <c:pt idx="118">
                  <c:v>1509</c:v>
                </c:pt>
                <c:pt idx="119">
                  <c:v>1510</c:v>
                </c:pt>
                <c:pt idx="120">
                  <c:v>1511</c:v>
                </c:pt>
                <c:pt idx="121">
                  <c:v>1512</c:v>
                </c:pt>
                <c:pt idx="122">
                  <c:v>1513</c:v>
                </c:pt>
                <c:pt idx="123">
                  <c:v>1514</c:v>
                </c:pt>
                <c:pt idx="124">
                  <c:v>1515</c:v>
                </c:pt>
                <c:pt idx="125">
                  <c:v>1516</c:v>
                </c:pt>
                <c:pt idx="126">
                  <c:v>1517</c:v>
                </c:pt>
                <c:pt idx="127">
                  <c:v>1518</c:v>
                </c:pt>
                <c:pt idx="128">
                  <c:v>1519</c:v>
                </c:pt>
                <c:pt idx="129">
                  <c:v>1520</c:v>
                </c:pt>
                <c:pt idx="130">
                  <c:v>1521</c:v>
                </c:pt>
                <c:pt idx="131">
                  <c:v>1522</c:v>
                </c:pt>
                <c:pt idx="132">
                  <c:v>1523</c:v>
                </c:pt>
                <c:pt idx="133">
                  <c:v>1524</c:v>
                </c:pt>
                <c:pt idx="134">
                  <c:v>1525</c:v>
                </c:pt>
                <c:pt idx="135">
                  <c:v>1526</c:v>
                </c:pt>
                <c:pt idx="136">
                  <c:v>1527</c:v>
                </c:pt>
                <c:pt idx="137">
                  <c:v>1528</c:v>
                </c:pt>
                <c:pt idx="138">
                  <c:v>1529</c:v>
                </c:pt>
                <c:pt idx="139">
                  <c:v>1530</c:v>
                </c:pt>
                <c:pt idx="140">
                  <c:v>1531</c:v>
                </c:pt>
                <c:pt idx="141">
                  <c:v>1532</c:v>
                </c:pt>
                <c:pt idx="142">
                  <c:v>1533</c:v>
                </c:pt>
                <c:pt idx="143">
                  <c:v>1534</c:v>
                </c:pt>
                <c:pt idx="144">
                  <c:v>1535</c:v>
                </c:pt>
                <c:pt idx="145">
                  <c:v>1536</c:v>
                </c:pt>
                <c:pt idx="146">
                  <c:v>1537</c:v>
                </c:pt>
                <c:pt idx="147">
                  <c:v>1538</c:v>
                </c:pt>
                <c:pt idx="148">
                  <c:v>1539</c:v>
                </c:pt>
                <c:pt idx="149">
                  <c:v>1540</c:v>
                </c:pt>
                <c:pt idx="150">
                  <c:v>1541</c:v>
                </c:pt>
                <c:pt idx="151">
                  <c:v>1542</c:v>
                </c:pt>
                <c:pt idx="152">
                  <c:v>1543</c:v>
                </c:pt>
                <c:pt idx="153">
                  <c:v>1544</c:v>
                </c:pt>
                <c:pt idx="154">
                  <c:v>1545</c:v>
                </c:pt>
                <c:pt idx="155">
                  <c:v>1546</c:v>
                </c:pt>
                <c:pt idx="156">
                  <c:v>1547</c:v>
                </c:pt>
                <c:pt idx="157">
                  <c:v>1548</c:v>
                </c:pt>
                <c:pt idx="158">
                  <c:v>1549</c:v>
                </c:pt>
                <c:pt idx="159">
                  <c:v>1550</c:v>
                </c:pt>
                <c:pt idx="160">
                  <c:v>1551</c:v>
                </c:pt>
                <c:pt idx="161">
                  <c:v>1552</c:v>
                </c:pt>
                <c:pt idx="162">
                  <c:v>1553</c:v>
                </c:pt>
                <c:pt idx="163">
                  <c:v>1554</c:v>
                </c:pt>
                <c:pt idx="164">
                  <c:v>1555</c:v>
                </c:pt>
                <c:pt idx="165">
                  <c:v>1556</c:v>
                </c:pt>
                <c:pt idx="166">
                  <c:v>1557</c:v>
                </c:pt>
                <c:pt idx="167">
                  <c:v>1558</c:v>
                </c:pt>
                <c:pt idx="168">
                  <c:v>1559</c:v>
                </c:pt>
                <c:pt idx="169">
                  <c:v>1560</c:v>
                </c:pt>
                <c:pt idx="170">
                  <c:v>1561</c:v>
                </c:pt>
                <c:pt idx="171">
                  <c:v>1562</c:v>
                </c:pt>
                <c:pt idx="172">
                  <c:v>1563</c:v>
                </c:pt>
                <c:pt idx="173">
                  <c:v>1564</c:v>
                </c:pt>
                <c:pt idx="174">
                  <c:v>1565</c:v>
                </c:pt>
                <c:pt idx="175">
                  <c:v>1566</c:v>
                </c:pt>
                <c:pt idx="176">
                  <c:v>1567</c:v>
                </c:pt>
                <c:pt idx="177">
                  <c:v>1568</c:v>
                </c:pt>
                <c:pt idx="178">
                  <c:v>1569</c:v>
                </c:pt>
                <c:pt idx="179">
                  <c:v>1570</c:v>
                </c:pt>
                <c:pt idx="180">
                  <c:v>1571</c:v>
                </c:pt>
                <c:pt idx="181">
                  <c:v>1572</c:v>
                </c:pt>
                <c:pt idx="182">
                  <c:v>1573</c:v>
                </c:pt>
                <c:pt idx="183">
                  <c:v>1574</c:v>
                </c:pt>
                <c:pt idx="184">
                  <c:v>1575</c:v>
                </c:pt>
                <c:pt idx="185">
                  <c:v>1576</c:v>
                </c:pt>
                <c:pt idx="186">
                  <c:v>1577</c:v>
                </c:pt>
                <c:pt idx="187">
                  <c:v>1578</c:v>
                </c:pt>
                <c:pt idx="188">
                  <c:v>1579</c:v>
                </c:pt>
                <c:pt idx="189">
                  <c:v>1580</c:v>
                </c:pt>
                <c:pt idx="190">
                  <c:v>1581</c:v>
                </c:pt>
                <c:pt idx="191">
                  <c:v>1582</c:v>
                </c:pt>
                <c:pt idx="192">
                  <c:v>1583</c:v>
                </c:pt>
                <c:pt idx="193">
                  <c:v>1584</c:v>
                </c:pt>
                <c:pt idx="194">
                  <c:v>1585</c:v>
                </c:pt>
                <c:pt idx="195">
                  <c:v>1586</c:v>
                </c:pt>
                <c:pt idx="196">
                  <c:v>1587</c:v>
                </c:pt>
                <c:pt idx="197">
                  <c:v>1588</c:v>
                </c:pt>
                <c:pt idx="198">
                  <c:v>1589</c:v>
                </c:pt>
                <c:pt idx="199">
                  <c:v>1590</c:v>
                </c:pt>
                <c:pt idx="200">
                  <c:v>1591</c:v>
                </c:pt>
                <c:pt idx="201">
                  <c:v>1592</c:v>
                </c:pt>
                <c:pt idx="202">
                  <c:v>1593</c:v>
                </c:pt>
                <c:pt idx="203">
                  <c:v>1594</c:v>
                </c:pt>
                <c:pt idx="204">
                  <c:v>1595</c:v>
                </c:pt>
                <c:pt idx="205">
                  <c:v>1596</c:v>
                </c:pt>
                <c:pt idx="206">
                  <c:v>1597</c:v>
                </c:pt>
                <c:pt idx="207">
                  <c:v>1598</c:v>
                </c:pt>
                <c:pt idx="208">
                  <c:v>1599</c:v>
                </c:pt>
                <c:pt idx="209">
                  <c:v>1600</c:v>
                </c:pt>
                <c:pt idx="210">
                  <c:v>1601</c:v>
                </c:pt>
                <c:pt idx="211">
                  <c:v>1602</c:v>
                </c:pt>
                <c:pt idx="212">
                  <c:v>1603</c:v>
                </c:pt>
                <c:pt idx="213">
                  <c:v>1604</c:v>
                </c:pt>
                <c:pt idx="214">
                  <c:v>1605</c:v>
                </c:pt>
                <c:pt idx="215">
                  <c:v>1606</c:v>
                </c:pt>
                <c:pt idx="216">
                  <c:v>1607</c:v>
                </c:pt>
                <c:pt idx="217">
                  <c:v>1608</c:v>
                </c:pt>
                <c:pt idx="218">
                  <c:v>1609</c:v>
                </c:pt>
                <c:pt idx="219">
                  <c:v>1610</c:v>
                </c:pt>
                <c:pt idx="220">
                  <c:v>1611</c:v>
                </c:pt>
                <c:pt idx="221">
                  <c:v>1612</c:v>
                </c:pt>
                <c:pt idx="222">
                  <c:v>1613</c:v>
                </c:pt>
                <c:pt idx="223">
                  <c:v>1614</c:v>
                </c:pt>
                <c:pt idx="224">
                  <c:v>1615</c:v>
                </c:pt>
                <c:pt idx="225">
                  <c:v>1616</c:v>
                </c:pt>
                <c:pt idx="226">
                  <c:v>1617</c:v>
                </c:pt>
                <c:pt idx="227">
                  <c:v>1618</c:v>
                </c:pt>
                <c:pt idx="228">
                  <c:v>1619</c:v>
                </c:pt>
                <c:pt idx="229">
                  <c:v>1620</c:v>
                </c:pt>
                <c:pt idx="230">
                  <c:v>1621</c:v>
                </c:pt>
                <c:pt idx="231">
                  <c:v>1622</c:v>
                </c:pt>
                <c:pt idx="232">
                  <c:v>1623</c:v>
                </c:pt>
                <c:pt idx="233">
                  <c:v>1624</c:v>
                </c:pt>
                <c:pt idx="234">
                  <c:v>1625</c:v>
                </c:pt>
                <c:pt idx="235">
                  <c:v>1626</c:v>
                </c:pt>
                <c:pt idx="236">
                  <c:v>1627</c:v>
                </c:pt>
                <c:pt idx="237">
                  <c:v>1628</c:v>
                </c:pt>
                <c:pt idx="238">
                  <c:v>1629</c:v>
                </c:pt>
                <c:pt idx="239">
                  <c:v>1630</c:v>
                </c:pt>
                <c:pt idx="240">
                  <c:v>1631</c:v>
                </c:pt>
                <c:pt idx="241">
                  <c:v>1632</c:v>
                </c:pt>
                <c:pt idx="242">
                  <c:v>1633</c:v>
                </c:pt>
                <c:pt idx="243">
                  <c:v>1634</c:v>
                </c:pt>
                <c:pt idx="244">
                  <c:v>1635</c:v>
                </c:pt>
                <c:pt idx="245">
                  <c:v>1636</c:v>
                </c:pt>
                <c:pt idx="246">
                  <c:v>1637</c:v>
                </c:pt>
                <c:pt idx="247">
                  <c:v>1638</c:v>
                </c:pt>
                <c:pt idx="248">
                  <c:v>1639</c:v>
                </c:pt>
                <c:pt idx="249">
                  <c:v>1640</c:v>
                </c:pt>
                <c:pt idx="250">
                  <c:v>1641</c:v>
                </c:pt>
                <c:pt idx="251">
                  <c:v>1642</c:v>
                </c:pt>
                <c:pt idx="252">
                  <c:v>1643</c:v>
                </c:pt>
                <c:pt idx="253">
                  <c:v>1644</c:v>
                </c:pt>
                <c:pt idx="254">
                  <c:v>1645</c:v>
                </c:pt>
                <c:pt idx="255">
                  <c:v>1646</c:v>
                </c:pt>
                <c:pt idx="256">
                  <c:v>1647</c:v>
                </c:pt>
                <c:pt idx="257">
                  <c:v>1648</c:v>
                </c:pt>
              </c:numCache>
            </c:numRef>
          </c:xVal>
          <c:yVal>
            <c:numRef>
              <c:f>Graph!$G$1244:$G$1499</c:f>
              <c:numCache>
                <c:formatCode>General</c:formatCode>
                <c:ptCount val="2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02-418F-98F0-CFDA5798D71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Graph!$A$1243:$A$1500</c:f>
              <c:numCache>
                <c:formatCode>General</c:formatCode>
                <c:ptCount val="258"/>
                <c:pt idx="0">
                  <c:v>1391</c:v>
                </c:pt>
                <c:pt idx="1">
                  <c:v>1392</c:v>
                </c:pt>
                <c:pt idx="2">
                  <c:v>1393</c:v>
                </c:pt>
                <c:pt idx="3">
                  <c:v>1394</c:v>
                </c:pt>
                <c:pt idx="4">
                  <c:v>1395</c:v>
                </c:pt>
                <c:pt idx="5">
                  <c:v>1396</c:v>
                </c:pt>
                <c:pt idx="6">
                  <c:v>1397</c:v>
                </c:pt>
                <c:pt idx="7">
                  <c:v>1398</c:v>
                </c:pt>
                <c:pt idx="8">
                  <c:v>1399</c:v>
                </c:pt>
                <c:pt idx="9">
                  <c:v>1400</c:v>
                </c:pt>
                <c:pt idx="10">
                  <c:v>1401</c:v>
                </c:pt>
                <c:pt idx="11">
                  <c:v>1402</c:v>
                </c:pt>
                <c:pt idx="12">
                  <c:v>1403</c:v>
                </c:pt>
                <c:pt idx="13">
                  <c:v>1404</c:v>
                </c:pt>
                <c:pt idx="14">
                  <c:v>1405</c:v>
                </c:pt>
                <c:pt idx="15">
                  <c:v>1406</c:v>
                </c:pt>
                <c:pt idx="16">
                  <c:v>1407</c:v>
                </c:pt>
                <c:pt idx="17">
                  <c:v>1408</c:v>
                </c:pt>
                <c:pt idx="18">
                  <c:v>1409</c:v>
                </c:pt>
                <c:pt idx="19">
                  <c:v>1410</c:v>
                </c:pt>
                <c:pt idx="20">
                  <c:v>1411</c:v>
                </c:pt>
                <c:pt idx="21">
                  <c:v>1412</c:v>
                </c:pt>
                <c:pt idx="22">
                  <c:v>1413</c:v>
                </c:pt>
                <c:pt idx="23">
                  <c:v>1414</c:v>
                </c:pt>
                <c:pt idx="24">
                  <c:v>1415</c:v>
                </c:pt>
                <c:pt idx="25">
                  <c:v>1416</c:v>
                </c:pt>
                <c:pt idx="26">
                  <c:v>1417</c:v>
                </c:pt>
                <c:pt idx="27">
                  <c:v>1418</c:v>
                </c:pt>
                <c:pt idx="28">
                  <c:v>1419</c:v>
                </c:pt>
                <c:pt idx="29">
                  <c:v>1420</c:v>
                </c:pt>
                <c:pt idx="30">
                  <c:v>1421</c:v>
                </c:pt>
                <c:pt idx="31">
                  <c:v>1422</c:v>
                </c:pt>
                <c:pt idx="32">
                  <c:v>1423</c:v>
                </c:pt>
                <c:pt idx="33">
                  <c:v>1424</c:v>
                </c:pt>
                <c:pt idx="34">
                  <c:v>1425</c:v>
                </c:pt>
                <c:pt idx="35">
                  <c:v>1426</c:v>
                </c:pt>
                <c:pt idx="36">
                  <c:v>1427</c:v>
                </c:pt>
                <c:pt idx="37">
                  <c:v>1428</c:v>
                </c:pt>
                <c:pt idx="38">
                  <c:v>1429</c:v>
                </c:pt>
                <c:pt idx="39">
                  <c:v>1430</c:v>
                </c:pt>
                <c:pt idx="40">
                  <c:v>1431</c:v>
                </c:pt>
                <c:pt idx="41">
                  <c:v>1432</c:v>
                </c:pt>
                <c:pt idx="42">
                  <c:v>1433</c:v>
                </c:pt>
                <c:pt idx="43">
                  <c:v>1434</c:v>
                </c:pt>
                <c:pt idx="44">
                  <c:v>1435</c:v>
                </c:pt>
                <c:pt idx="45">
                  <c:v>1436</c:v>
                </c:pt>
                <c:pt idx="46">
                  <c:v>1437</c:v>
                </c:pt>
                <c:pt idx="47">
                  <c:v>1438</c:v>
                </c:pt>
                <c:pt idx="48">
                  <c:v>1439</c:v>
                </c:pt>
                <c:pt idx="49">
                  <c:v>1440</c:v>
                </c:pt>
                <c:pt idx="50">
                  <c:v>1441</c:v>
                </c:pt>
                <c:pt idx="51">
                  <c:v>1442</c:v>
                </c:pt>
                <c:pt idx="52">
                  <c:v>1443</c:v>
                </c:pt>
                <c:pt idx="53">
                  <c:v>1444</c:v>
                </c:pt>
                <c:pt idx="54">
                  <c:v>1445</c:v>
                </c:pt>
                <c:pt idx="55">
                  <c:v>1446</c:v>
                </c:pt>
                <c:pt idx="56">
                  <c:v>1447</c:v>
                </c:pt>
                <c:pt idx="57">
                  <c:v>1448</c:v>
                </c:pt>
                <c:pt idx="58">
                  <c:v>1449</c:v>
                </c:pt>
                <c:pt idx="59">
                  <c:v>1450</c:v>
                </c:pt>
                <c:pt idx="60">
                  <c:v>1451</c:v>
                </c:pt>
                <c:pt idx="61">
                  <c:v>1452</c:v>
                </c:pt>
                <c:pt idx="62">
                  <c:v>1453</c:v>
                </c:pt>
                <c:pt idx="63">
                  <c:v>1454</c:v>
                </c:pt>
                <c:pt idx="64">
                  <c:v>1455</c:v>
                </c:pt>
                <c:pt idx="65">
                  <c:v>1456</c:v>
                </c:pt>
                <c:pt idx="66">
                  <c:v>1457</c:v>
                </c:pt>
                <c:pt idx="67">
                  <c:v>1458</c:v>
                </c:pt>
                <c:pt idx="68">
                  <c:v>1459</c:v>
                </c:pt>
                <c:pt idx="69">
                  <c:v>1460</c:v>
                </c:pt>
                <c:pt idx="70">
                  <c:v>1461</c:v>
                </c:pt>
                <c:pt idx="71">
                  <c:v>1462</c:v>
                </c:pt>
                <c:pt idx="72">
                  <c:v>1463</c:v>
                </c:pt>
                <c:pt idx="73">
                  <c:v>1464</c:v>
                </c:pt>
                <c:pt idx="74">
                  <c:v>1465</c:v>
                </c:pt>
                <c:pt idx="75">
                  <c:v>1466</c:v>
                </c:pt>
                <c:pt idx="76">
                  <c:v>1467</c:v>
                </c:pt>
                <c:pt idx="77">
                  <c:v>1468</c:v>
                </c:pt>
                <c:pt idx="78">
                  <c:v>1469</c:v>
                </c:pt>
                <c:pt idx="79">
                  <c:v>1470</c:v>
                </c:pt>
                <c:pt idx="80">
                  <c:v>1471</c:v>
                </c:pt>
                <c:pt idx="81">
                  <c:v>1472</c:v>
                </c:pt>
                <c:pt idx="82">
                  <c:v>1473</c:v>
                </c:pt>
                <c:pt idx="83">
                  <c:v>1474</c:v>
                </c:pt>
                <c:pt idx="84">
                  <c:v>1475</c:v>
                </c:pt>
                <c:pt idx="85">
                  <c:v>1476</c:v>
                </c:pt>
                <c:pt idx="86">
                  <c:v>1477</c:v>
                </c:pt>
                <c:pt idx="87">
                  <c:v>1478</c:v>
                </c:pt>
                <c:pt idx="88">
                  <c:v>1479</c:v>
                </c:pt>
                <c:pt idx="89">
                  <c:v>1480</c:v>
                </c:pt>
                <c:pt idx="90">
                  <c:v>1481</c:v>
                </c:pt>
                <c:pt idx="91">
                  <c:v>1482</c:v>
                </c:pt>
                <c:pt idx="92">
                  <c:v>1483</c:v>
                </c:pt>
                <c:pt idx="93">
                  <c:v>1484</c:v>
                </c:pt>
                <c:pt idx="94">
                  <c:v>1485</c:v>
                </c:pt>
                <c:pt idx="95">
                  <c:v>1486</c:v>
                </c:pt>
                <c:pt idx="96">
                  <c:v>1487</c:v>
                </c:pt>
                <c:pt idx="97">
                  <c:v>1488</c:v>
                </c:pt>
                <c:pt idx="98">
                  <c:v>1489</c:v>
                </c:pt>
                <c:pt idx="99">
                  <c:v>1490</c:v>
                </c:pt>
                <c:pt idx="100">
                  <c:v>1491</c:v>
                </c:pt>
                <c:pt idx="101">
                  <c:v>1492</c:v>
                </c:pt>
                <c:pt idx="102">
                  <c:v>1493</c:v>
                </c:pt>
                <c:pt idx="103">
                  <c:v>1494</c:v>
                </c:pt>
                <c:pt idx="104">
                  <c:v>1495</c:v>
                </c:pt>
                <c:pt idx="105">
                  <c:v>1496</c:v>
                </c:pt>
                <c:pt idx="106">
                  <c:v>1497</c:v>
                </c:pt>
                <c:pt idx="107">
                  <c:v>1498</c:v>
                </c:pt>
                <c:pt idx="108">
                  <c:v>1499</c:v>
                </c:pt>
                <c:pt idx="109">
                  <c:v>1500</c:v>
                </c:pt>
                <c:pt idx="110">
                  <c:v>1501</c:v>
                </c:pt>
                <c:pt idx="111">
                  <c:v>1502</c:v>
                </c:pt>
                <c:pt idx="112">
                  <c:v>1503</c:v>
                </c:pt>
                <c:pt idx="113">
                  <c:v>1504</c:v>
                </c:pt>
                <c:pt idx="114">
                  <c:v>1505</c:v>
                </c:pt>
                <c:pt idx="115">
                  <c:v>1506</c:v>
                </c:pt>
                <c:pt idx="116">
                  <c:v>1507</c:v>
                </c:pt>
                <c:pt idx="117">
                  <c:v>1508</c:v>
                </c:pt>
                <c:pt idx="118">
                  <c:v>1509</c:v>
                </c:pt>
                <c:pt idx="119">
                  <c:v>1510</c:v>
                </c:pt>
                <c:pt idx="120">
                  <c:v>1511</c:v>
                </c:pt>
                <c:pt idx="121">
                  <c:v>1512</c:v>
                </c:pt>
                <c:pt idx="122">
                  <c:v>1513</c:v>
                </c:pt>
                <c:pt idx="123">
                  <c:v>1514</c:v>
                </c:pt>
                <c:pt idx="124">
                  <c:v>1515</c:v>
                </c:pt>
                <c:pt idx="125">
                  <c:v>1516</c:v>
                </c:pt>
                <c:pt idx="126">
                  <c:v>1517</c:v>
                </c:pt>
                <c:pt idx="127">
                  <c:v>1518</c:v>
                </c:pt>
                <c:pt idx="128">
                  <c:v>1519</c:v>
                </c:pt>
                <c:pt idx="129">
                  <c:v>1520</c:v>
                </c:pt>
                <c:pt idx="130">
                  <c:v>1521</c:v>
                </c:pt>
                <c:pt idx="131">
                  <c:v>1522</c:v>
                </c:pt>
                <c:pt idx="132">
                  <c:v>1523</c:v>
                </c:pt>
                <c:pt idx="133">
                  <c:v>1524</c:v>
                </c:pt>
                <c:pt idx="134">
                  <c:v>1525</c:v>
                </c:pt>
                <c:pt idx="135">
                  <c:v>1526</c:v>
                </c:pt>
                <c:pt idx="136">
                  <c:v>1527</c:v>
                </c:pt>
                <c:pt idx="137">
                  <c:v>1528</c:v>
                </c:pt>
                <c:pt idx="138">
                  <c:v>1529</c:v>
                </c:pt>
                <c:pt idx="139">
                  <c:v>1530</c:v>
                </c:pt>
                <c:pt idx="140">
                  <c:v>1531</c:v>
                </c:pt>
                <c:pt idx="141">
                  <c:v>1532</c:v>
                </c:pt>
                <c:pt idx="142">
                  <c:v>1533</c:v>
                </c:pt>
                <c:pt idx="143">
                  <c:v>1534</c:v>
                </c:pt>
                <c:pt idx="144">
                  <c:v>1535</c:v>
                </c:pt>
                <c:pt idx="145">
                  <c:v>1536</c:v>
                </c:pt>
                <c:pt idx="146">
                  <c:v>1537</c:v>
                </c:pt>
                <c:pt idx="147">
                  <c:v>1538</c:v>
                </c:pt>
                <c:pt idx="148">
                  <c:v>1539</c:v>
                </c:pt>
                <c:pt idx="149">
                  <c:v>1540</c:v>
                </c:pt>
                <c:pt idx="150">
                  <c:v>1541</c:v>
                </c:pt>
                <c:pt idx="151">
                  <c:v>1542</c:v>
                </c:pt>
                <c:pt idx="152">
                  <c:v>1543</c:v>
                </c:pt>
                <c:pt idx="153">
                  <c:v>1544</c:v>
                </c:pt>
                <c:pt idx="154">
                  <c:v>1545</c:v>
                </c:pt>
                <c:pt idx="155">
                  <c:v>1546</c:v>
                </c:pt>
                <c:pt idx="156">
                  <c:v>1547</c:v>
                </c:pt>
                <c:pt idx="157">
                  <c:v>1548</c:v>
                </c:pt>
                <c:pt idx="158">
                  <c:v>1549</c:v>
                </c:pt>
                <c:pt idx="159">
                  <c:v>1550</c:v>
                </c:pt>
                <c:pt idx="160">
                  <c:v>1551</c:v>
                </c:pt>
                <c:pt idx="161">
                  <c:v>1552</c:v>
                </c:pt>
                <c:pt idx="162">
                  <c:v>1553</c:v>
                </c:pt>
                <c:pt idx="163">
                  <c:v>1554</c:v>
                </c:pt>
                <c:pt idx="164">
                  <c:v>1555</c:v>
                </c:pt>
                <c:pt idx="165">
                  <c:v>1556</c:v>
                </c:pt>
                <c:pt idx="166">
                  <c:v>1557</c:v>
                </c:pt>
                <c:pt idx="167">
                  <c:v>1558</c:v>
                </c:pt>
                <c:pt idx="168">
                  <c:v>1559</c:v>
                </c:pt>
                <c:pt idx="169">
                  <c:v>1560</c:v>
                </c:pt>
                <c:pt idx="170">
                  <c:v>1561</c:v>
                </c:pt>
                <c:pt idx="171">
                  <c:v>1562</c:v>
                </c:pt>
                <c:pt idx="172">
                  <c:v>1563</c:v>
                </c:pt>
                <c:pt idx="173">
                  <c:v>1564</c:v>
                </c:pt>
                <c:pt idx="174">
                  <c:v>1565</c:v>
                </c:pt>
                <c:pt idx="175">
                  <c:v>1566</c:v>
                </c:pt>
                <c:pt idx="176">
                  <c:v>1567</c:v>
                </c:pt>
                <c:pt idx="177">
                  <c:v>1568</c:v>
                </c:pt>
                <c:pt idx="178">
                  <c:v>1569</c:v>
                </c:pt>
                <c:pt idx="179">
                  <c:v>1570</c:v>
                </c:pt>
                <c:pt idx="180">
                  <c:v>1571</c:v>
                </c:pt>
                <c:pt idx="181">
                  <c:v>1572</c:v>
                </c:pt>
                <c:pt idx="182">
                  <c:v>1573</c:v>
                </c:pt>
                <c:pt idx="183">
                  <c:v>1574</c:v>
                </c:pt>
                <c:pt idx="184">
                  <c:v>1575</c:v>
                </c:pt>
                <c:pt idx="185">
                  <c:v>1576</c:v>
                </c:pt>
                <c:pt idx="186">
                  <c:v>1577</c:v>
                </c:pt>
                <c:pt idx="187">
                  <c:v>1578</c:v>
                </c:pt>
                <c:pt idx="188">
                  <c:v>1579</c:v>
                </c:pt>
                <c:pt idx="189">
                  <c:v>1580</c:v>
                </c:pt>
                <c:pt idx="190">
                  <c:v>1581</c:v>
                </c:pt>
                <c:pt idx="191">
                  <c:v>1582</c:v>
                </c:pt>
                <c:pt idx="192">
                  <c:v>1583</c:v>
                </c:pt>
                <c:pt idx="193">
                  <c:v>1584</c:v>
                </c:pt>
                <c:pt idx="194">
                  <c:v>1585</c:v>
                </c:pt>
                <c:pt idx="195">
                  <c:v>1586</c:v>
                </c:pt>
                <c:pt idx="196">
                  <c:v>1587</c:v>
                </c:pt>
                <c:pt idx="197">
                  <c:v>1588</c:v>
                </c:pt>
                <c:pt idx="198">
                  <c:v>1589</c:v>
                </c:pt>
                <c:pt idx="199">
                  <c:v>1590</c:v>
                </c:pt>
                <c:pt idx="200">
                  <c:v>1591</c:v>
                </c:pt>
                <c:pt idx="201">
                  <c:v>1592</c:v>
                </c:pt>
                <c:pt idx="202">
                  <c:v>1593</c:v>
                </c:pt>
                <c:pt idx="203">
                  <c:v>1594</c:v>
                </c:pt>
                <c:pt idx="204">
                  <c:v>1595</c:v>
                </c:pt>
                <c:pt idx="205">
                  <c:v>1596</c:v>
                </c:pt>
                <c:pt idx="206">
                  <c:v>1597</c:v>
                </c:pt>
                <c:pt idx="207">
                  <c:v>1598</c:v>
                </c:pt>
                <c:pt idx="208">
                  <c:v>1599</c:v>
                </c:pt>
                <c:pt idx="209">
                  <c:v>1600</c:v>
                </c:pt>
                <c:pt idx="210">
                  <c:v>1601</c:v>
                </c:pt>
                <c:pt idx="211">
                  <c:v>1602</c:v>
                </c:pt>
                <c:pt idx="212">
                  <c:v>1603</c:v>
                </c:pt>
                <c:pt idx="213">
                  <c:v>1604</c:v>
                </c:pt>
                <c:pt idx="214">
                  <c:v>1605</c:v>
                </c:pt>
                <c:pt idx="215">
                  <c:v>1606</c:v>
                </c:pt>
                <c:pt idx="216">
                  <c:v>1607</c:v>
                </c:pt>
                <c:pt idx="217">
                  <c:v>1608</c:v>
                </c:pt>
                <c:pt idx="218">
                  <c:v>1609</c:v>
                </c:pt>
                <c:pt idx="219">
                  <c:v>1610</c:v>
                </c:pt>
                <c:pt idx="220">
                  <c:v>1611</c:v>
                </c:pt>
                <c:pt idx="221">
                  <c:v>1612</c:v>
                </c:pt>
                <c:pt idx="222">
                  <c:v>1613</c:v>
                </c:pt>
                <c:pt idx="223">
                  <c:v>1614</c:v>
                </c:pt>
                <c:pt idx="224">
                  <c:v>1615</c:v>
                </c:pt>
                <c:pt idx="225">
                  <c:v>1616</c:v>
                </c:pt>
                <c:pt idx="226">
                  <c:v>1617</c:v>
                </c:pt>
                <c:pt idx="227">
                  <c:v>1618</c:v>
                </c:pt>
                <c:pt idx="228">
                  <c:v>1619</c:v>
                </c:pt>
                <c:pt idx="229">
                  <c:v>1620</c:v>
                </c:pt>
                <c:pt idx="230">
                  <c:v>1621</c:v>
                </c:pt>
                <c:pt idx="231">
                  <c:v>1622</c:v>
                </c:pt>
                <c:pt idx="232">
                  <c:v>1623</c:v>
                </c:pt>
                <c:pt idx="233">
                  <c:v>1624</c:v>
                </c:pt>
                <c:pt idx="234">
                  <c:v>1625</c:v>
                </c:pt>
                <c:pt idx="235">
                  <c:v>1626</c:v>
                </c:pt>
                <c:pt idx="236">
                  <c:v>1627</c:v>
                </c:pt>
                <c:pt idx="237">
                  <c:v>1628</c:v>
                </c:pt>
                <c:pt idx="238">
                  <c:v>1629</c:v>
                </c:pt>
                <c:pt idx="239">
                  <c:v>1630</c:v>
                </c:pt>
                <c:pt idx="240">
                  <c:v>1631</c:v>
                </c:pt>
                <c:pt idx="241">
                  <c:v>1632</c:v>
                </c:pt>
                <c:pt idx="242">
                  <c:v>1633</c:v>
                </c:pt>
                <c:pt idx="243">
                  <c:v>1634</c:v>
                </c:pt>
                <c:pt idx="244">
                  <c:v>1635</c:v>
                </c:pt>
                <c:pt idx="245">
                  <c:v>1636</c:v>
                </c:pt>
                <c:pt idx="246">
                  <c:v>1637</c:v>
                </c:pt>
                <c:pt idx="247">
                  <c:v>1638</c:v>
                </c:pt>
                <c:pt idx="248">
                  <c:v>1639</c:v>
                </c:pt>
                <c:pt idx="249">
                  <c:v>1640</c:v>
                </c:pt>
                <c:pt idx="250">
                  <c:v>1641</c:v>
                </c:pt>
                <c:pt idx="251">
                  <c:v>1642</c:v>
                </c:pt>
                <c:pt idx="252">
                  <c:v>1643</c:v>
                </c:pt>
                <c:pt idx="253">
                  <c:v>1644</c:v>
                </c:pt>
                <c:pt idx="254">
                  <c:v>1645</c:v>
                </c:pt>
                <c:pt idx="255">
                  <c:v>1646</c:v>
                </c:pt>
                <c:pt idx="256">
                  <c:v>1647</c:v>
                </c:pt>
                <c:pt idx="257">
                  <c:v>1648</c:v>
                </c:pt>
              </c:numCache>
            </c:numRef>
          </c:xVal>
          <c:yVal>
            <c:numRef>
              <c:f>Graph!$H$1244:$H$1499</c:f>
              <c:numCache>
                <c:formatCode>General</c:formatCode>
                <c:ptCount val="2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02-418F-98F0-CFDA5798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4367"/>
        <c:axId val="151918687"/>
      </c:scatterChart>
      <c:valAx>
        <c:axId val="151914367"/>
        <c:scaling>
          <c:orientation val="minMax"/>
          <c:max val="1648"/>
          <c:min val="1391"/>
        </c:scaling>
        <c:delete val="0"/>
        <c:axPos val="b"/>
        <c:numFmt formatCode="General" sourceLinked="1"/>
        <c:majorTickMark val="out"/>
        <c:minorTickMark val="none"/>
        <c:tickLblPos val="nextTo"/>
        <c:crossAx val="151918687"/>
        <c:crosses val="autoZero"/>
        <c:crossBetween val="midCat"/>
      </c:valAx>
      <c:valAx>
        <c:axId val="151918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914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Graph!$A$1503:$A$1701</c:f>
              <c:numCache>
                <c:formatCode>General</c:formatCode>
                <c:ptCount val="199"/>
                <c:pt idx="0">
                  <c:v>1676</c:v>
                </c:pt>
                <c:pt idx="1">
                  <c:v>1677</c:v>
                </c:pt>
                <c:pt idx="2">
                  <c:v>1678</c:v>
                </c:pt>
                <c:pt idx="3">
                  <c:v>1679</c:v>
                </c:pt>
                <c:pt idx="4">
                  <c:v>1680</c:v>
                </c:pt>
                <c:pt idx="5">
                  <c:v>1681</c:v>
                </c:pt>
                <c:pt idx="6">
                  <c:v>1682</c:v>
                </c:pt>
                <c:pt idx="7">
                  <c:v>1683</c:v>
                </c:pt>
                <c:pt idx="8">
                  <c:v>1684</c:v>
                </c:pt>
                <c:pt idx="9">
                  <c:v>1685</c:v>
                </c:pt>
                <c:pt idx="10">
                  <c:v>1686</c:v>
                </c:pt>
                <c:pt idx="11">
                  <c:v>1687</c:v>
                </c:pt>
                <c:pt idx="12">
                  <c:v>1688</c:v>
                </c:pt>
                <c:pt idx="13">
                  <c:v>1689</c:v>
                </c:pt>
                <c:pt idx="14">
                  <c:v>1690</c:v>
                </c:pt>
                <c:pt idx="15">
                  <c:v>1691</c:v>
                </c:pt>
                <c:pt idx="16">
                  <c:v>1692</c:v>
                </c:pt>
                <c:pt idx="17">
                  <c:v>1693</c:v>
                </c:pt>
                <c:pt idx="18">
                  <c:v>1694</c:v>
                </c:pt>
                <c:pt idx="19">
                  <c:v>1695</c:v>
                </c:pt>
                <c:pt idx="20">
                  <c:v>1696</c:v>
                </c:pt>
                <c:pt idx="21">
                  <c:v>1697</c:v>
                </c:pt>
                <c:pt idx="22">
                  <c:v>1698</c:v>
                </c:pt>
                <c:pt idx="23">
                  <c:v>1699</c:v>
                </c:pt>
                <c:pt idx="24">
                  <c:v>1700</c:v>
                </c:pt>
                <c:pt idx="25">
                  <c:v>1701</c:v>
                </c:pt>
                <c:pt idx="26">
                  <c:v>1702</c:v>
                </c:pt>
                <c:pt idx="27">
                  <c:v>1703</c:v>
                </c:pt>
                <c:pt idx="28">
                  <c:v>1704</c:v>
                </c:pt>
                <c:pt idx="29">
                  <c:v>1705</c:v>
                </c:pt>
                <c:pt idx="30">
                  <c:v>1706</c:v>
                </c:pt>
                <c:pt idx="31">
                  <c:v>1707</c:v>
                </c:pt>
                <c:pt idx="32">
                  <c:v>1708</c:v>
                </c:pt>
                <c:pt idx="33">
                  <c:v>1709</c:v>
                </c:pt>
                <c:pt idx="34">
                  <c:v>1710</c:v>
                </c:pt>
                <c:pt idx="35">
                  <c:v>1711</c:v>
                </c:pt>
                <c:pt idx="36">
                  <c:v>1712</c:v>
                </c:pt>
                <c:pt idx="37">
                  <c:v>1713</c:v>
                </c:pt>
                <c:pt idx="38">
                  <c:v>1714</c:v>
                </c:pt>
                <c:pt idx="39">
                  <c:v>1715</c:v>
                </c:pt>
                <c:pt idx="40">
                  <c:v>1716</c:v>
                </c:pt>
                <c:pt idx="41">
                  <c:v>1717</c:v>
                </c:pt>
                <c:pt idx="42">
                  <c:v>1718</c:v>
                </c:pt>
                <c:pt idx="43">
                  <c:v>1719</c:v>
                </c:pt>
                <c:pt idx="44">
                  <c:v>1720</c:v>
                </c:pt>
                <c:pt idx="45">
                  <c:v>1721</c:v>
                </c:pt>
                <c:pt idx="46">
                  <c:v>1722</c:v>
                </c:pt>
                <c:pt idx="47">
                  <c:v>1723</c:v>
                </c:pt>
                <c:pt idx="48">
                  <c:v>1724</c:v>
                </c:pt>
                <c:pt idx="49">
                  <c:v>1725</c:v>
                </c:pt>
                <c:pt idx="50">
                  <c:v>1726</c:v>
                </c:pt>
                <c:pt idx="51">
                  <c:v>1727</c:v>
                </c:pt>
                <c:pt idx="52">
                  <c:v>1728</c:v>
                </c:pt>
                <c:pt idx="53">
                  <c:v>1729</c:v>
                </c:pt>
                <c:pt idx="54">
                  <c:v>1730</c:v>
                </c:pt>
                <c:pt idx="55">
                  <c:v>1731</c:v>
                </c:pt>
                <c:pt idx="56">
                  <c:v>1732</c:v>
                </c:pt>
                <c:pt idx="57">
                  <c:v>1733</c:v>
                </c:pt>
                <c:pt idx="58">
                  <c:v>1734</c:v>
                </c:pt>
                <c:pt idx="59">
                  <c:v>1735</c:v>
                </c:pt>
                <c:pt idx="60">
                  <c:v>1736</c:v>
                </c:pt>
                <c:pt idx="61">
                  <c:v>1737</c:v>
                </c:pt>
                <c:pt idx="62">
                  <c:v>1738</c:v>
                </c:pt>
                <c:pt idx="63">
                  <c:v>1739</c:v>
                </c:pt>
                <c:pt idx="64">
                  <c:v>1740</c:v>
                </c:pt>
                <c:pt idx="65">
                  <c:v>1741</c:v>
                </c:pt>
                <c:pt idx="66">
                  <c:v>1742</c:v>
                </c:pt>
                <c:pt idx="67">
                  <c:v>1743</c:v>
                </c:pt>
                <c:pt idx="68">
                  <c:v>1744</c:v>
                </c:pt>
                <c:pt idx="69">
                  <c:v>1745</c:v>
                </c:pt>
                <c:pt idx="70">
                  <c:v>1746</c:v>
                </c:pt>
                <c:pt idx="71">
                  <c:v>1747</c:v>
                </c:pt>
                <c:pt idx="72">
                  <c:v>1748</c:v>
                </c:pt>
                <c:pt idx="73">
                  <c:v>1749</c:v>
                </c:pt>
                <c:pt idx="74">
                  <c:v>1750</c:v>
                </c:pt>
                <c:pt idx="75">
                  <c:v>1751</c:v>
                </c:pt>
                <c:pt idx="76">
                  <c:v>1752</c:v>
                </c:pt>
                <c:pt idx="77">
                  <c:v>1753</c:v>
                </c:pt>
                <c:pt idx="78">
                  <c:v>1754</c:v>
                </c:pt>
                <c:pt idx="79">
                  <c:v>1755</c:v>
                </c:pt>
                <c:pt idx="80">
                  <c:v>1756</c:v>
                </c:pt>
                <c:pt idx="81">
                  <c:v>1757</c:v>
                </c:pt>
                <c:pt idx="82">
                  <c:v>1758</c:v>
                </c:pt>
                <c:pt idx="83">
                  <c:v>1759</c:v>
                </c:pt>
                <c:pt idx="84">
                  <c:v>1760</c:v>
                </c:pt>
                <c:pt idx="85">
                  <c:v>1761</c:v>
                </c:pt>
                <c:pt idx="86">
                  <c:v>1762</c:v>
                </c:pt>
                <c:pt idx="87">
                  <c:v>1763</c:v>
                </c:pt>
                <c:pt idx="88">
                  <c:v>1764</c:v>
                </c:pt>
                <c:pt idx="89">
                  <c:v>1765</c:v>
                </c:pt>
                <c:pt idx="90">
                  <c:v>1766</c:v>
                </c:pt>
                <c:pt idx="91">
                  <c:v>1767</c:v>
                </c:pt>
                <c:pt idx="92">
                  <c:v>1768</c:v>
                </c:pt>
                <c:pt idx="93">
                  <c:v>1769</c:v>
                </c:pt>
                <c:pt idx="94">
                  <c:v>1770</c:v>
                </c:pt>
                <c:pt idx="95">
                  <c:v>1771</c:v>
                </c:pt>
                <c:pt idx="96">
                  <c:v>1772</c:v>
                </c:pt>
                <c:pt idx="97">
                  <c:v>1773</c:v>
                </c:pt>
                <c:pt idx="98">
                  <c:v>1774</c:v>
                </c:pt>
                <c:pt idx="99">
                  <c:v>1775</c:v>
                </c:pt>
                <c:pt idx="100">
                  <c:v>1776</c:v>
                </c:pt>
                <c:pt idx="101">
                  <c:v>1777</c:v>
                </c:pt>
                <c:pt idx="102">
                  <c:v>1778</c:v>
                </c:pt>
                <c:pt idx="103">
                  <c:v>1779</c:v>
                </c:pt>
                <c:pt idx="104">
                  <c:v>1780</c:v>
                </c:pt>
                <c:pt idx="105">
                  <c:v>1781</c:v>
                </c:pt>
                <c:pt idx="106">
                  <c:v>1782</c:v>
                </c:pt>
                <c:pt idx="107">
                  <c:v>1783</c:v>
                </c:pt>
                <c:pt idx="108">
                  <c:v>1784</c:v>
                </c:pt>
                <c:pt idx="109">
                  <c:v>1785</c:v>
                </c:pt>
                <c:pt idx="110">
                  <c:v>1786</c:v>
                </c:pt>
                <c:pt idx="111">
                  <c:v>1787</c:v>
                </c:pt>
                <c:pt idx="112">
                  <c:v>1788</c:v>
                </c:pt>
                <c:pt idx="113">
                  <c:v>1789</c:v>
                </c:pt>
                <c:pt idx="114">
                  <c:v>1790</c:v>
                </c:pt>
                <c:pt idx="115">
                  <c:v>1791</c:v>
                </c:pt>
                <c:pt idx="116">
                  <c:v>1792</c:v>
                </c:pt>
                <c:pt idx="117">
                  <c:v>1793</c:v>
                </c:pt>
                <c:pt idx="118">
                  <c:v>1794</c:v>
                </c:pt>
                <c:pt idx="119">
                  <c:v>1795</c:v>
                </c:pt>
                <c:pt idx="120">
                  <c:v>1796</c:v>
                </c:pt>
                <c:pt idx="121">
                  <c:v>1797</c:v>
                </c:pt>
                <c:pt idx="122">
                  <c:v>1798</c:v>
                </c:pt>
                <c:pt idx="123">
                  <c:v>1799</c:v>
                </c:pt>
                <c:pt idx="124">
                  <c:v>1800</c:v>
                </c:pt>
                <c:pt idx="125">
                  <c:v>1801</c:v>
                </c:pt>
                <c:pt idx="126">
                  <c:v>1802</c:v>
                </c:pt>
                <c:pt idx="127">
                  <c:v>1803</c:v>
                </c:pt>
                <c:pt idx="128">
                  <c:v>1804</c:v>
                </c:pt>
                <c:pt idx="129">
                  <c:v>1805</c:v>
                </c:pt>
                <c:pt idx="130">
                  <c:v>1806</c:v>
                </c:pt>
                <c:pt idx="131">
                  <c:v>1807</c:v>
                </c:pt>
                <c:pt idx="132">
                  <c:v>1808</c:v>
                </c:pt>
                <c:pt idx="133">
                  <c:v>1809</c:v>
                </c:pt>
                <c:pt idx="134">
                  <c:v>1810</c:v>
                </c:pt>
                <c:pt idx="135">
                  <c:v>1811</c:v>
                </c:pt>
                <c:pt idx="136">
                  <c:v>1812</c:v>
                </c:pt>
                <c:pt idx="137">
                  <c:v>1813</c:v>
                </c:pt>
                <c:pt idx="138">
                  <c:v>1814</c:v>
                </c:pt>
                <c:pt idx="139">
                  <c:v>1815</c:v>
                </c:pt>
                <c:pt idx="140">
                  <c:v>1816</c:v>
                </c:pt>
                <c:pt idx="141">
                  <c:v>1817</c:v>
                </c:pt>
                <c:pt idx="142">
                  <c:v>1818</c:v>
                </c:pt>
                <c:pt idx="143">
                  <c:v>1819</c:v>
                </c:pt>
                <c:pt idx="144">
                  <c:v>1820</c:v>
                </c:pt>
                <c:pt idx="145">
                  <c:v>1821</c:v>
                </c:pt>
                <c:pt idx="146">
                  <c:v>1822</c:v>
                </c:pt>
                <c:pt idx="147">
                  <c:v>1823</c:v>
                </c:pt>
                <c:pt idx="148">
                  <c:v>1824</c:v>
                </c:pt>
                <c:pt idx="149">
                  <c:v>1825</c:v>
                </c:pt>
                <c:pt idx="150">
                  <c:v>1826</c:v>
                </c:pt>
                <c:pt idx="151">
                  <c:v>1827</c:v>
                </c:pt>
                <c:pt idx="152">
                  <c:v>1828</c:v>
                </c:pt>
                <c:pt idx="153">
                  <c:v>1829</c:v>
                </c:pt>
                <c:pt idx="154">
                  <c:v>1830</c:v>
                </c:pt>
                <c:pt idx="155">
                  <c:v>1831</c:v>
                </c:pt>
                <c:pt idx="156">
                  <c:v>1832</c:v>
                </c:pt>
                <c:pt idx="157">
                  <c:v>1833</c:v>
                </c:pt>
                <c:pt idx="158">
                  <c:v>1834</c:v>
                </c:pt>
                <c:pt idx="159">
                  <c:v>1835</c:v>
                </c:pt>
                <c:pt idx="160">
                  <c:v>1836</c:v>
                </c:pt>
                <c:pt idx="161">
                  <c:v>1837</c:v>
                </c:pt>
                <c:pt idx="162">
                  <c:v>1838</c:v>
                </c:pt>
                <c:pt idx="163">
                  <c:v>1839</c:v>
                </c:pt>
                <c:pt idx="164">
                  <c:v>1840</c:v>
                </c:pt>
                <c:pt idx="165">
                  <c:v>1841</c:v>
                </c:pt>
                <c:pt idx="166">
                  <c:v>1842</c:v>
                </c:pt>
                <c:pt idx="167">
                  <c:v>1843</c:v>
                </c:pt>
                <c:pt idx="168">
                  <c:v>1844</c:v>
                </c:pt>
                <c:pt idx="169">
                  <c:v>1845</c:v>
                </c:pt>
                <c:pt idx="170">
                  <c:v>1846</c:v>
                </c:pt>
                <c:pt idx="171">
                  <c:v>1847</c:v>
                </c:pt>
                <c:pt idx="172">
                  <c:v>1848</c:v>
                </c:pt>
                <c:pt idx="173">
                  <c:v>1849</c:v>
                </c:pt>
                <c:pt idx="174">
                  <c:v>1850</c:v>
                </c:pt>
                <c:pt idx="175">
                  <c:v>1851</c:v>
                </c:pt>
                <c:pt idx="176">
                  <c:v>1852</c:v>
                </c:pt>
                <c:pt idx="177">
                  <c:v>1853</c:v>
                </c:pt>
                <c:pt idx="178">
                  <c:v>1854</c:v>
                </c:pt>
                <c:pt idx="179">
                  <c:v>1855</c:v>
                </c:pt>
                <c:pt idx="180">
                  <c:v>1856</c:v>
                </c:pt>
                <c:pt idx="181">
                  <c:v>1857</c:v>
                </c:pt>
                <c:pt idx="182">
                  <c:v>1858</c:v>
                </c:pt>
                <c:pt idx="183">
                  <c:v>1859</c:v>
                </c:pt>
                <c:pt idx="184">
                  <c:v>1860</c:v>
                </c:pt>
                <c:pt idx="185">
                  <c:v>1861</c:v>
                </c:pt>
                <c:pt idx="186">
                  <c:v>1862</c:v>
                </c:pt>
                <c:pt idx="187">
                  <c:v>1863</c:v>
                </c:pt>
                <c:pt idx="188">
                  <c:v>1864</c:v>
                </c:pt>
                <c:pt idx="189">
                  <c:v>1865</c:v>
                </c:pt>
                <c:pt idx="190">
                  <c:v>1866</c:v>
                </c:pt>
                <c:pt idx="191">
                  <c:v>1867</c:v>
                </c:pt>
                <c:pt idx="192">
                  <c:v>1868</c:v>
                </c:pt>
                <c:pt idx="193">
                  <c:v>1869</c:v>
                </c:pt>
                <c:pt idx="194">
                  <c:v>1870</c:v>
                </c:pt>
                <c:pt idx="195">
                  <c:v>1871</c:v>
                </c:pt>
                <c:pt idx="196">
                  <c:v>1872</c:v>
                </c:pt>
                <c:pt idx="197">
                  <c:v>1873</c:v>
                </c:pt>
                <c:pt idx="198">
                  <c:v>1874</c:v>
                </c:pt>
              </c:numCache>
            </c:numRef>
          </c:xVal>
          <c:yVal>
            <c:numRef>
              <c:f>Graph!$D$1504:$D$1700</c:f>
              <c:numCache>
                <c:formatCode>General</c:formatCode>
                <c:ptCount val="197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C-4C0F-B458-60C8EFACA9B5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Graph!$A$1503:$A$1701</c:f>
              <c:numCache>
                <c:formatCode>General</c:formatCode>
                <c:ptCount val="199"/>
                <c:pt idx="0">
                  <c:v>1676</c:v>
                </c:pt>
                <c:pt idx="1">
                  <c:v>1677</c:v>
                </c:pt>
                <c:pt idx="2">
                  <c:v>1678</c:v>
                </c:pt>
                <c:pt idx="3">
                  <c:v>1679</c:v>
                </c:pt>
                <c:pt idx="4">
                  <c:v>1680</c:v>
                </c:pt>
                <c:pt idx="5">
                  <c:v>1681</c:v>
                </c:pt>
                <c:pt idx="6">
                  <c:v>1682</c:v>
                </c:pt>
                <c:pt idx="7">
                  <c:v>1683</c:v>
                </c:pt>
                <c:pt idx="8">
                  <c:v>1684</c:v>
                </c:pt>
                <c:pt idx="9">
                  <c:v>1685</c:v>
                </c:pt>
                <c:pt idx="10">
                  <c:v>1686</c:v>
                </c:pt>
                <c:pt idx="11">
                  <c:v>1687</c:v>
                </c:pt>
                <c:pt idx="12">
                  <c:v>1688</c:v>
                </c:pt>
                <c:pt idx="13">
                  <c:v>1689</c:v>
                </c:pt>
                <c:pt idx="14">
                  <c:v>1690</c:v>
                </c:pt>
                <c:pt idx="15">
                  <c:v>1691</c:v>
                </c:pt>
                <c:pt idx="16">
                  <c:v>1692</c:v>
                </c:pt>
                <c:pt idx="17">
                  <c:v>1693</c:v>
                </c:pt>
                <c:pt idx="18">
                  <c:v>1694</c:v>
                </c:pt>
                <c:pt idx="19">
                  <c:v>1695</c:v>
                </c:pt>
                <c:pt idx="20">
                  <c:v>1696</c:v>
                </c:pt>
                <c:pt idx="21">
                  <c:v>1697</c:v>
                </c:pt>
                <c:pt idx="22">
                  <c:v>1698</c:v>
                </c:pt>
                <c:pt idx="23">
                  <c:v>1699</c:v>
                </c:pt>
                <c:pt idx="24">
                  <c:v>1700</c:v>
                </c:pt>
                <c:pt idx="25">
                  <c:v>1701</c:v>
                </c:pt>
                <c:pt idx="26">
                  <c:v>1702</c:v>
                </c:pt>
                <c:pt idx="27">
                  <c:v>1703</c:v>
                </c:pt>
                <c:pt idx="28">
                  <c:v>1704</c:v>
                </c:pt>
                <c:pt idx="29">
                  <c:v>1705</c:v>
                </c:pt>
                <c:pt idx="30">
                  <c:v>1706</c:v>
                </c:pt>
                <c:pt idx="31">
                  <c:v>1707</c:v>
                </c:pt>
                <c:pt idx="32">
                  <c:v>1708</c:v>
                </c:pt>
                <c:pt idx="33">
                  <c:v>1709</c:v>
                </c:pt>
                <c:pt idx="34">
                  <c:v>1710</c:v>
                </c:pt>
                <c:pt idx="35">
                  <c:v>1711</c:v>
                </c:pt>
                <c:pt idx="36">
                  <c:v>1712</c:v>
                </c:pt>
                <c:pt idx="37">
                  <c:v>1713</c:v>
                </c:pt>
                <c:pt idx="38">
                  <c:v>1714</c:v>
                </c:pt>
                <c:pt idx="39">
                  <c:v>1715</c:v>
                </c:pt>
                <c:pt idx="40">
                  <c:v>1716</c:v>
                </c:pt>
                <c:pt idx="41">
                  <c:v>1717</c:v>
                </c:pt>
                <c:pt idx="42">
                  <c:v>1718</c:v>
                </c:pt>
                <c:pt idx="43">
                  <c:v>1719</c:v>
                </c:pt>
                <c:pt idx="44">
                  <c:v>1720</c:v>
                </c:pt>
                <c:pt idx="45">
                  <c:v>1721</c:v>
                </c:pt>
                <c:pt idx="46">
                  <c:v>1722</c:v>
                </c:pt>
                <c:pt idx="47">
                  <c:v>1723</c:v>
                </c:pt>
                <c:pt idx="48">
                  <c:v>1724</c:v>
                </c:pt>
                <c:pt idx="49">
                  <c:v>1725</c:v>
                </c:pt>
                <c:pt idx="50">
                  <c:v>1726</c:v>
                </c:pt>
                <c:pt idx="51">
                  <c:v>1727</c:v>
                </c:pt>
                <c:pt idx="52">
                  <c:v>1728</c:v>
                </c:pt>
                <c:pt idx="53">
                  <c:v>1729</c:v>
                </c:pt>
                <c:pt idx="54">
                  <c:v>1730</c:v>
                </c:pt>
                <c:pt idx="55">
                  <c:v>1731</c:v>
                </c:pt>
                <c:pt idx="56">
                  <c:v>1732</c:v>
                </c:pt>
                <c:pt idx="57">
                  <c:v>1733</c:v>
                </c:pt>
                <c:pt idx="58">
                  <c:v>1734</c:v>
                </c:pt>
                <c:pt idx="59">
                  <c:v>1735</c:v>
                </c:pt>
                <c:pt idx="60">
                  <c:v>1736</c:v>
                </c:pt>
                <c:pt idx="61">
                  <c:v>1737</c:v>
                </c:pt>
                <c:pt idx="62">
                  <c:v>1738</c:v>
                </c:pt>
                <c:pt idx="63">
                  <c:v>1739</c:v>
                </c:pt>
                <c:pt idx="64">
                  <c:v>1740</c:v>
                </c:pt>
                <c:pt idx="65">
                  <c:v>1741</c:v>
                </c:pt>
                <c:pt idx="66">
                  <c:v>1742</c:v>
                </c:pt>
                <c:pt idx="67">
                  <c:v>1743</c:v>
                </c:pt>
                <c:pt idx="68">
                  <c:v>1744</c:v>
                </c:pt>
                <c:pt idx="69">
                  <c:v>1745</c:v>
                </c:pt>
                <c:pt idx="70">
                  <c:v>1746</c:v>
                </c:pt>
                <c:pt idx="71">
                  <c:v>1747</c:v>
                </c:pt>
                <c:pt idx="72">
                  <c:v>1748</c:v>
                </c:pt>
                <c:pt idx="73">
                  <c:v>1749</c:v>
                </c:pt>
                <c:pt idx="74">
                  <c:v>1750</c:v>
                </c:pt>
                <c:pt idx="75">
                  <c:v>1751</c:v>
                </c:pt>
                <c:pt idx="76">
                  <c:v>1752</c:v>
                </c:pt>
                <c:pt idx="77">
                  <c:v>1753</c:v>
                </c:pt>
                <c:pt idx="78">
                  <c:v>1754</c:v>
                </c:pt>
                <c:pt idx="79">
                  <c:v>1755</c:v>
                </c:pt>
                <c:pt idx="80">
                  <c:v>1756</c:v>
                </c:pt>
                <c:pt idx="81">
                  <c:v>1757</c:v>
                </c:pt>
                <c:pt idx="82">
                  <c:v>1758</c:v>
                </c:pt>
                <c:pt idx="83">
                  <c:v>1759</c:v>
                </c:pt>
                <c:pt idx="84">
                  <c:v>1760</c:v>
                </c:pt>
                <c:pt idx="85">
                  <c:v>1761</c:v>
                </c:pt>
                <c:pt idx="86">
                  <c:v>1762</c:v>
                </c:pt>
                <c:pt idx="87">
                  <c:v>1763</c:v>
                </c:pt>
                <c:pt idx="88">
                  <c:v>1764</c:v>
                </c:pt>
                <c:pt idx="89">
                  <c:v>1765</c:v>
                </c:pt>
                <c:pt idx="90">
                  <c:v>1766</c:v>
                </c:pt>
                <c:pt idx="91">
                  <c:v>1767</c:v>
                </c:pt>
                <c:pt idx="92">
                  <c:v>1768</c:v>
                </c:pt>
                <c:pt idx="93">
                  <c:v>1769</c:v>
                </c:pt>
                <c:pt idx="94">
                  <c:v>1770</c:v>
                </c:pt>
                <c:pt idx="95">
                  <c:v>1771</c:v>
                </c:pt>
                <c:pt idx="96">
                  <c:v>1772</c:v>
                </c:pt>
                <c:pt idx="97">
                  <c:v>1773</c:v>
                </c:pt>
                <c:pt idx="98">
                  <c:v>1774</c:v>
                </c:pt>
                <c:pt idx="99">
                  <c:v>1775</c:v>
                </c:pt>
                <c:pt idx="100">
                  <c:v>1776</c:v>
                </c:pt>
                <c:pt idx="101">
                  <c:v>1777</c:v>
                </c:pt>
                <c:pt idx="102">
                  <c:v>1778</c:v>
                </c:pt>
                <c:pt idx="103">
                  <c:v>1779</c:v>
                </c:pt>
                <c:pt idx="104">
                  <c:v>1780</c:v>
                </c:pt>
                <c:pt idx="105">
                  <c:v>1781</c:v>
                </c:pt>
                <c:pt idx="106">
                  <c:v>1782</c:v>
                </c:pt>
                <c:pt idx="107">
                  <c:v>1783</c:v>
                </c:pt>
                <c:pt idx="108">
                  <c:v>1784</c:v>
                </c:pt>
                <c:pt idx="109">
                  <c:v>1785</c:v>
                </c:pt>
                <c:pt idx="110">
                  <c:v>1786</c:v>
                </c:pt>
                <c:pt idx="111">
                  <c:v>1787</c:v>
                </c:pt>
                <c:pt idx="112">
                  <c:v>1788</c:v>
                </c:pt>
                <c:pt idx="113">
                  <c:v>1789</c:v>
                </c:pt>
                <c:pt idx="114">
                  <c:v>1790</c:v>
                </c:pt>
                <c:pt idx="115">
                  <c:v>1791</c:v>
                </c:pt>
                <c:pt idx="116">
                  <c:v>1792</c:v>
                </c:pt>
                <c:pt idx="117">
                  <c:v>1793</c:v>
                </c:pt>
                <c:pt idx="118">
                  <c:v>1794</c:v>
                </c:pt>
                <c:pt idx="119">
                  <c:v>1795</c:v>
                </c:pt>
                <c:pt idx="120">
                  <c:v>1796</c:v>
                </c:pt>
                <c:pt idx="121">
                  <c:v>1797</c:v>
                </c:pt>
                <c:pt idx="122">
                  <c:v>1798</c:v>
                </c:pt>
                <c:pt idx="123">
                  <c:v>1799</c:v>
                </c:pt>
                <c:pt idx="124">
                  <c:v>1800</c:v>
                </c:pt>
                <c:pt idx="125">
                  <c:v>1801</c:v>
                </c:pt>
                <c:pt idx="126">
                  <c:v>1802</c:v>
                </c:pt>
                <c:pt idx="127">
                  <c:v>1803</c:v>
                </c:pt>
                <c:pt idx="128">
                  <c:v>1804</c:v>
                </c:pt>
                <c:pt idx="129">
                  <c:v>1805</c:v>
                </c:pt>
                <c:pt idx="130">
                  <c:v>1806</c:v>
                </c:pt>
                <c:pt idx="131">
                  <c:v>1807</c:v>
                </c:pt>
                <c:pt idx="132">
                  <c:v>1808</c:v>
                </c:pt>
                <c:pt idx="133">
                  <c:v>1809</c:v>
                </c:pt>
                <c:pt idx="134">
                  <c:v>1810</c:v>
                </c:pt>
                <c:pt idx="135">
                  <c:v>1811</c:v>
                </c:pt>
                <c:pt idx="136">
                  <c:v>1812</c:v>
                </c:pt>
                <c:pt idx="137">
                  <c:v>1813</c:v>
                </c:pt>
                <c:pt idx="138">
                  <c:v>1814</c:v>
                </c:pt>
                <c:pt idx="139">
                  <c:v>1815</c:v>
                </c:pt>
                <c:pt idx="140">
                  <c:v>1816</c:v>
                </c:pt>
                <c:pt idx="141">
                  <c:v>1817</c:v>
                </c:pt>
                <c:pt idx="142">
                  <c:v>1818</c:v>
                </c:pt>
                <c:pt idx="143">
                  <c:v>1819</c:v>
                </c:pt>
                <c:pt idx="144">
                  <c:v>1820</c:v>
                </c:pt>
                <c:pt idx="145">
                  <c:v>1821</c:v>
                </c:pt>
                <c:pt idx="146">
                  <c:v>1822</c:v>
                </c:pt>
                <c:pt idx="147">
                  <c:v>1823</c:v>
                </c:pt>
                <c:pt idx="148">
                  <c:v>1824</c:v>
                </c:pt>
                <c:pt idx="149">
                  <c:v>1825</c:v>
                </c:pt>
                <c:pt idx="150">
                  <c:v>1826</c:v>
                </c:pt>
                <c:pt idx="151">
                  <c:v>1827</c:v>
                </c:pt>
                <c:pt idx="152">
                  <c:v>1828</c:v>
                </c:pt>
                <c:pt idx="153">
                  <c:v>1829</c:v>
                </c:pt>
                <c:pt idx="154">
                  <c:v>1830</c:v>
                </c:pt>
                <c:pt idx="155">
                  <c:v>1831</c:v>
                </c:pt>
                <c:pt idx="156">
                  <c:v>1832</c:v>
                </c:pt>
                <c:pt idx="157">
                  <c:v>1833</c:v>
                </c:pt>
                <c:pt idx="158">
                  <c:v>1834</c:v>
                </c:pt>
                <c:pt idx="159">
                  <c:v>1835</c:v>
                </c:pt>
                <c:pt idx="160">
                  <c:v>1836</c:v>
                </c:pt>
                <c:pt idx="161">
                  <c:v>1837</c:v>
                </c:pt>
                <c:pt idx="162">
                  <c:v>1838</c:v>
                </c:pt>
                <c:pt idx="163">
                  <c:v>1839</c:v>
                </c:pt>
                <c:pt idx="164">
                  <c:v>1840</c:v>
                </c:pt>
                <c:pt idx="165">
                  <c:v>1841</c:v>
                </c:pt>
                <c:pt idx="166">
                  <c:v>1842</c:v>
                </c:pt>
                <c:pt idx="167">
                  <c:v>1843</c:v>
                </c:pt>
                <c:pt idx="168">
                  <c:v>1844</c:v>
                </c:pt>
                <c:pt idx="169">
                  <c:v>1845</c:v>
                </c:pt>
                <c:pt idx="170">
                  <c:v>1846</c:v>
                </c:pt>
                <c:pt idx="171">
                  <c:v>1847</c:v>
                </c:pt>
                <c:pt idx="172">
                  <c:v>1848</c:v>
                </c:pt>
                <c:pt idx="173">
                  <c:v>1849</c:v>
                </c:pt>
                <c:pt idx="174">
                  <c:v>1850</c:v>
                </c:pt>
                <c:pt idx="175">
                  <c:v>1851</c:v>
                </c:pt>
                <c:pt idx="176">
                  <c:v>1852</c:v>
                </c:pt>
                <c:pt idx="177">
                  <c:v>1853</c:v>
                </c:pt>
                <c:pt idx="178">
                  <c:v>1854</c:v>
                </c:pt>
                <c:pt idx="179">
                  <c:v>1855</c:v>
                </c:pt>
                <c:pt idx="180">
                  <c:v>1856</c:v>
                </c:pt>
                <c:pt idx="181">
                  <c:v>1857</c:v>
                </c:pt>
                <c:pt idx="182">
                  <c:v>1858</c:v>
                </c:pt>
                <c:pt idx="183">
                  <c:v>1859</c:v>
                </c:pt>
                <c:pt idx="184">
                  <c:v>1860</c:v>
                </c:pt>
                <c:pt idx="185">
                  <c:v>1861</c:v>
                </c:pt>
                <c:pt idx="186">
                  <c:v>1862</c:v>
                </c:pt>
                <c:pt idx="187">
                  <c:v>1863</c:v>
                </c:pt>
                <c:pt idx="188">
                  <c:v>1864</c:v>
                </c:pt>
                <c:pt idx="189">
                  <c:v>1865</c:v>
                </c:pt>
                <c:pt idx="190">
                  <c:v>1866</c:v>
                </c:pt>
                <c:pt idx="191">
                  <c:v>1867</c:v>
                </c:pt>
                <c:pt idx="192">
                  <c:v>1868</c:v>
                </c:pt>
                <c:pt idx="193">
                  <c:v>1869</c:v>
                </c:pt>
                <c:pt idx="194">
                  <c:v>1870</c:v>
                </c:pt>
                <c:pt idx="195">
                  <c:v>1871</c:v>
                </c:pt>
                <c:pt idx="196">
                  <c:v>1872</c:v>
                </c:pt>
                <c:pt idx="197">
                  <c:v>1873</c:v>
                </c:pt>
                <c:pt idx="198">
                  <c:v>1874</c:v>
                </c:pt>
              </c:numCache>
            </c:numRef>
          </c:xVal>
          <c:yVal>
            <c:numRef>
              <c:f>Graph!$B$1504:$B$1700</c:f>
              <c:numCache>
                <c:formatCode>General</c:formatCode>
                <c:ptCount val="1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3C-4C0F-B458-60C8EFACA9B5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Graph!$A$1503:$A$1701</c:f>
              <c:numCache>
                <c:formatCode>General</c:formatCode>
                <c:ptCount val="199"/>
                <c:pt idx="0">
                  <c:v>1676</c:v>
                </c:pt>
                <c:pt idx="1">
                  <c:v>1677</c:v>
                </c:pt>
                <c:pt idx="2">
                  <c:v>1678</c:v>
                </c:pt>
                <c:pt idx="3">
                  <c:v>1679</c:v>
                </c:pt>
                <c:pt idx="4">
                  <c:v>1680</c:v>
                </c:pt>
                <c:pt idx="5">
                  <c:v>1681</c:v>
                </c:pt>
                <c:pt idx="6">
                  <c:v>1682</c:v>
                </c:pt>
                <c:pt idx="7">
                  <c:v>1683</c:v>
                </c:pt>
                <c:pt idx="8">
                  <c:v>1684</c:v>
                </c:pt>
                <c:pt idx="9">
                  <c:v>1685</c:v>
                </c:pt>
                <c:pt idx="10">
                  <c:v>1686</c:v>
                </c:pt>
                <c:pt idx="11">
                  <c:v>1687</c:v>
                </c:pt>
                <c:pt idx="12">
                  <c:v>1688</c:v>
                </c:pt>
                <c:pt idx="13">
                  <c:v>1689</c:v>
                </c:pt>
                <c:pt idx="14">
                  <c:v>1690</c:v>
                </c:pt>
                <c:pt idx="15">
                  <c:v>1691</c:v>
                </c:pt>
                <c:pt idx="16">
                  <c:v>1692</c:v>
                </c:pt>
                <c:pt idx="17">
                  <c:v>1693</c:v>
                </c:pt>
                <c:pt idx="18">
                  <c:v>1694</c:v>
                </c:pt>
                <c:pt idx="19">
                  <c:v>1695</c:v>
                </c:pt>
                <c:pt idx="20">
                  <c:v>1696</c:v>
                </c:pt>
                <c:pt idx="21">
                  <c:v>1697</c:v>
                </c:pt>
                <c:pt idx="22">
                  <c:v>1698</c:v>
                </c:pt>
                <c:pt idx="23">
                  <c:v>1699</c:v>
                </c:pt>
                <c:pt idx="24">
                  <c:v>1700</c:v>
                </c:pt>
                <c:pt idx="25">
                  <c:v>1701</c:v>
                </c:pt>
                <c:pt idx="26">
                  <c:v>1702</c:v>
                </c:pt>
                <c:pt idx="27">
                  <c:v>1703</c:v>
                </c:pt>
                <c:pt idx="28">
                  <c:v>1704</c:v>
                </c:pt>
                <c:pt idx="29">
                  <c:v>1705</c:v>
                </c:pt>
                <c:pt idx="30">
                  <c:v>1706</c:v>
                </c:pt>
                <c:pt idx="31">
                  <c:v>1707</c:v>
                </c:pt>
                <c:pt idx="32">
                  <c:v>1708</c:v>
                </c:pt>
                <c:pt idx="33">
                  <c:v>1709</c:v>
                </c:pt>
                <c:pt idx="34">
                  <c:v>1710</c:v>
                </c:pt>
                <c:pt idx="35">
                  <c:v>1711</c:v>
                </c:pt>
                <c:pt idx="36">
                  <c:v>1712</c:v>
                </c:pt>
                <c:pt idx="37">
                  <c:v>1713</c:v>
                </c:pt>
                <c:pt idx="38">
                  <c:v>1714</c:v>
                </c:pt>
                <c:pt idx="39">
                  <c:v>1715</c:v>
                </c:pt>
                <c:pt idx="40">
                  <c:v>1716</c:v>
                </c:pt>
                <c:pt idx="41">
                  <c:v>1717</c:v>
                </c:pt>
                <c:pt idx="42">
                  <c:v>1718</c:v>
                </c:pt>
                <c:pt idx="43">
                  <c:v>1719</c:v>
                </c:pt>
                <c:pt idx="44">
                  <c:v>1720</c:v>
                </c:pt>
                <c:pt idx="45">
                  <c:v>1721</c:v>
                </c:pt>
                <c:pt idx="46">
                  <c:v>1722</c:v>
                </c:pt>
                <c:pt idx="47">
                  <c:v>1723</c:v>
                </c:pt>
                <c:pt idx="48">
                  <c:v>1724</c:v>
                </c:pt>
                <c:pt idx="49">
                  <c:v>1725</c:v>
                </c:pt>
                <c:pt idx="50">
                  <c:v>1726</c:v>
                </c:pt>
                <c:pt idx="51">
                  <c:v>1727</c:v>
                </c:pt>
                <c:pt idx="52">
                  <c:v>1728</c:v>
                </c:pt>
                <c:pt idx="53">
                  <c:v>1729</c:v>
                </c:pt>
                <c:pt idx="54">
                  <c:v>1730</c:v>
                </c:pt>
                <c:pt idx="55">
                  <c:v>1731</c:v>
                </c:pt>
                <c:pt idx="56">
                  <c:v>1732</c:v>
                </c:pt>
                <c:pt idx="57">
                  <c:v>1733</c:v>
                </c:pt>
                <c:pt idx="58">
                  <c:v>1734</c:v>
                </c:pt>
                <c:pt idx="59">
                  <c:v>1735</c:v>
                </c:pt>
                <c:pt idx="60">
                  <c:v>1736</c:v>
                </c:pt>
                <c:pt idx="61">
                  <c:v>1737</c:v>
                </c:pt>
                <c:pt idx="62">
                  <c:v>1738</c:v>
                </c:pt>
                <c:pt idx="63">
                  <c:v>1739</c:v>
                </c:pt>
                <c:pt idx="64">
                  <c:v>1740</c:v>
                </c:pt>
                <c:pt idx="65">
                  <c:v>1741</c:v>
                </c:pt>
                <c:pt idx="66">
                  <c:v>1742</c:v>
                </c:pt>
                <c:pt idx="67">
                  <c:v>1743</c:v>
                </c:pt>
                <c:pt idx="68">
                  <c:v>1744</c:v>
                </c:pt>
                <c:pt idx="69">
                  <c:v>1745</c:v>
                </c:pt>
                <c:pt idx="70">
                  <c:v>1746</c:v>
                </c:pt>
                <c:pt idx="71">
                  <c:v>1747</c:v>
                </c:pt>
                <c:pt idx="72">
                  <c:v>1748</c:v>
                </c:pt>
                <c:pt idx="73">
                  <c:v>1749</c:v>
                </c:pt>
                <c:pt idx="74">
                  <c:v>1750</c:v>
                </c:pt>
                <c:pt idx="75">
                  <c:v>1751</c:v>
                </c:pt>
                <c:pt idx="76">
                  <c:v>1752</c:v>
                </c:pt>
                <c:pt idx="77">
                  <c:v>1753</c:v>
                </c:pt>
                <c:pt idx="78">
                  <c:v>1754</c:v>
                </c:pt>
                <c:pt idx="79">
                  <c:v>1755</c:v>
                </c:pt>
                <c:pt idx="80">
                  <c:v>1756</c:v>
                </c:pt>
                <c:pt idx="81">
                  <c:v>1757</c:v>
                </c:pt>
                <c:pt idx="82">
                  <c:v>1758</c:v>
                </c:pt>
                <c:pt idx="83">
                  <c:v>1759</c:v>
                </c:pt>
                <c:pt idx="84">
                  <c:v>1760</c:v>
                </c:pt>
                <c:pt idx="85">
                  <c:v>1761</c:v>
                </c:pt>
                <c:pt idx="86">
                  <c:v>1762</c:v>
                </c:pt>
                <c:pt idx="87">
                  <c:v>1763</c:v>
                </c:pt>
                <c:pt idx="88">
                  <c:v>1764</c:v>
                </c:pt>
                <c:pt idx="89">
                  <c:v>1765</c:v>
                </c:pt>
                <c:pt idx="90">
                  <c:v>1766</c:v>
                </c:pt>
                <c:pt idx="91">
                  <c:v>1767</c:v>
                </c:pt>
                <c:pt idx="92">
                  <c:v>1768</c:v>
                </c:pt>
                <c:pt idx="93">
                  <c:v>1769</c:v>
                </c:pt>
                <c:pt idx="94">
                  <c:v>1770</c:v>
                </c:pt>
                <c:pt idx="95">
                  <c:v>1771</c:v>
                </c:pt>
                <c:pt idx="96">
                  <c:v>1772</c:v>
                </c:pt>
                <c:pt idx="97">
                  <c:v>1773</c:v>
                </c:pt>
                <c:pt idx="98">
                  <c:v>1774</c:v>
                </c:pt>
                <c:pt idx="99">
                  <c:v>1775</c:v>
                </c:pt>
                <c:pt idx="100">
                  <c:v>1776</c:v>
                </c:pt>
                <c:pt idx="101">
                  <c:v>1777</c:v>
                </c:pt>
                <c:pt idx="102">
                  <c:v>1778</c:v>
                </c:pt>
                <c:pt idx="103">
                  <c:v>1779</c:v>
                </c:pt>
                <c:pt idx="104">
                  <c:v>1780</c:v>
                </c:pt>
                <c:pt idx="105">
                  <c:v>1781</c:v>
                </c:pt>
                <c:pt idx="106">
                  <c:v>1782</c:v>
                </c:pt>
                <c:pt idx="107">
                  <c:v>1783</c:v>
                </c:pt>
                <c:pt idx="108">
                  <c:v>1784</c:v>
                </c:pt>
                <c:pt idx="109">
                  <c:v>1785</c:v>
                </c:pt>
                <c:pt idx="110">
                  <c:v>1786</c:v>
                </c:pt>
                <c:pt idx="111">
                  <c:v>1787</c:v>
                </c:pt>
                <c:pt idx="112">
                  <c:v>1788</c:v>
                </c:pt>
                <c:pt idx="113">
                  <c:v>1789</c:v>
                </c:pt>
                <c:pt idx="114">
                  <c:v>1790</c:v>
                </c:pt>
                <c:pt idx="115">
                  <c:v>1791</c:v>
                </c:pt>
                <c:pt idx="116">
                  <c:v>1792</c:v>
                </c:pt>
                <c:pt idx="117">
                  <c:v>1793</c:v>
                </c:pt>
                <c:pt idx="118">
                  <c:v>1794</c:v>
                </c:pt>
                <c:pt idx="119">
                  <c:v>1795</c:v>
                </c:pt>
                <c:pt idx="120">
                  <c:v>1796</c:v>
                </c:pt>
                <c:pt idx="121">
                  <c:v>1797</c:v>
                </c:pt>
                <c:pt idx="122">
                  <c:v>1798</c:v>
                </c:pt>
                <c:pt idx="123">
                  <c:v>1799</c:v>
                </c:pt>
                <c:pt idx="124">
                  <c:v>1800</c:v>
                </c:pt>
                <c:pt idx="125">
                  <c:v>1801</c:v>
                </c:pt>
                <c:pt idx="126">
                  <c:v>1802</c:v>
                </c:pt>
                <c:pt idx="127">
                  <c:v>1803</c:v>
                </c:pt>
                <c:pt idx="128">
                  <c:v>1804</c:v>
                </c:pt>
                <c:pt idx="129">
                  <c:v>1805</c:v>
                </c:pt>
                <c:pt idx="130">
                  <c:v>1806</c:v>
                </c:pt>
                <c:pt idx="131">
                  <c:v>1807</c:v>
                </c:pt>
                <c:pt idx="132">
                  <c:v>1808</c:v>
                </c:pt>
                <c:pt idx="133">
                  <c:v>1809</c:v>
                </c:pt>
                <c:pt idx="134">
                  <c:v>1810</c:v>
                </c:pt>
                <c:pt idx="135">
                  <c:v>1811</c:v>
                </c:pt>
                <c:pt idx="136">
                  <c:v>1812</c:v>
                </c:pt>
                <c:pt idx="137">
                  <c:v>1813</c:v>
                </c:pt>
                <c:pt idx="138">
                  <c:v>1814</c:v>
                </c:pt>
                <c:pt idx="139">
                  <c:v>1815</c:v>
                </c:pt>
                <c:pt idx="140">
                  <c:v>1816</c:v>
                </c:pt>
                <c:pt idx="141">
                  <c:v>1817</c:v>
                </c:pt>
                <c:pt idx="142">
                  <c:v>1818</c:v>
                </c:pt>
                <c:pt idx="143">
                  <c:v>1819</c:v>
                </c:pt>
                <c:pt idx="144">
                  <c:v>1820</c:v>
                </c:pt>
                <c:pt idx="145">
                  <c:v>1821</c:v>
                </c:pt>
                <c:pt idx="146">
                  <c:v>1822</c:v>
                </c:pt>
                <c:pt idx="147">
                  <c:v>1823</c:v>
                </c:pt>
                <c:pt idx="148">
                  <c:v>1824</c:v>
                </c:pt>
                <c:pt idx="149">
                  <c:v>1825</c:v>
                </c:pt>
                <c:pt idx="150">
                  <c:v>1826</c:v>
                </c:pt>
                <c:pt idx="151">
                  <c:v>1827</c:v>
                </c:pt>
                <c:pt idx="152">
                  <c:v>1828</c:v>
                </c:pt>
                <c:pt idx="153">
                  <c:v>1829</c:v>
                </c:pt>
                <c:pt idx="154">
                  <c:v>1830</c:v>
                </c:pt>
                <c:pt idx="155">
                  <c:v>1831</c:v>
                </c:pt>
                <c:pt idx="156">
                  <c:v>1832</c:v>
                </c:pt>
                <c:pt idx="157">
                  <c:v>1833</c:v>
                </c:pt>
                <c:pt idx="158">
                  <c:v>1834</c:v>
                </c:pt>
                <c:pt idx="159">
                  <c:v>1835</c:v>
                </c:pt>
                <c:pt idx="160">
                  <c:v>1836</c:v>
                </c:pt>
                <c:pt idx="161">
                  <c:v>1837</c:v>
                </c:pt>
                <c:pt idx="162">
                  <c:v>1838</c:v>
                </c:pt>
                <c:pt idx="163">
                  <c:v>1839</c:v>
                </c:pt>
                <c:pt idx="164">
                  <c:v>1840</c:v>
                </c:pt>
                <c:pt idx="165">
                  <c:v>1841</c:v>
                </c:pt>
                <c:pt idx="166">
                  <c:v>1842</c:v>
                </c:pt>
                <c:pt idx="167">
                  <c:v>1843</c:v>
                </c:pt>
                <c:pt idx="168">
                  <c:v>1844</c:v>
                </c:pt>
                <c:pt idx="169">
                  <c:v>1845</c:v>
                </c:pt>
                <c:pt idx="170">
                  <c:v>1846</c:v>
                </c:pt>
                <c:pt idx="171">
                  <c:v>1847</c:v>
                </c:pt>
                <c:pt idx="172">
                  <c:v>1848</c:v>
                </c:pt>
                <c:pt idx="173">
                  <c:v>1849</c:v>
                </c:pt>
                <c:pt idx="174">
                  <c:v>1850</c:v>
                </c:pt>
                <c:pt idx="175">
                  <c:v>1851</c:v>
                </c:pt>
                <c:pt idx="176">
                  <c:v>1852</c:v>
                </c:pt>
                <c:pt idx="177">
                  <c:v>1853</c:v>
                </c:pt>
                <c:pt idx="178">
                  <c:v>1854</c:v>
                </c:pt>
                <c:pt idx="179">
                  <c:v>1855</c:v>
                </c:pt>
                <c:pt idx="180">
                  <c:v>1856</c:v>
                </c:pt>
                <c:pt idx="181">
                  <c:v>1857</c:v>
                </c:pt>
                <c:pt idx="182">
                  <c:v>1858</c:v>
                </c:pt>
                <c:pt idx="183">
                  <c:v>1859</c:v>
                </c:pt>
                <c:pt idx="184">
                  <c:v>1860</c:v>
                </c:pt>
                <c:pt idx="185">
                  <c:v>1861</c:v>
                </c:pt>
                <c:pt idx="186">
                  <c:v>1862</c:v>
                </c:pt>
                <c:pt idx="187">
                  <c:v>1863</c:v>
                </c:pt>
                <c:pt idx="188">
                  <c:v>1864</c:v>
                </c:pt>
                <c:pt idx="189">
                  <c:v>1865</c:v>
                </c:pt>
                <c:pt idx="190">
                  <c:v>1866</c:v>
                </c:pt>
                <c:pt idx="191">
                  <c:v>1867</c:v>
                </c:pt>
                <c:pt idx="192">
                  <c:v>1868</c:v>
                </c:pt>
                <c:pt idx="193">
                  <c:v>1869</c:v>
                </c:pt>
                <c:pt idx="194">
                  <c:v>1870</c:v>
                </c:pt>
                <c:pt idx="195">
                  <c:v>1871</c:v>
                </c:pt>
                <c:pt idx="196">
                  <c:v>1872</c:v>
                </c:pt>
                <c:pt idx="197">
                  <c:v>1873</c:v>
                </c:pt>
                <c:pt idx="198">
                  <c:v>1874</c:v>
                </c:pt>
              </c:numCache>
            </c:numRef>
          </c:xVal>
          <c:yVal>
            <c:numRef>
              <c:f>Graph!$C$1504:$C$1700</c:f>
              <c:numCache>
                <c:formatCode>General</c:formatCode>
                <c:ptCount val="197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95">
                  <c:v>2</c:v>
                </c:pt>
                <c:pt idx="19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3C-4C0F-B458-60C8EFACA9B5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Graph!$A$1503:$A$1701</c:f>
              <c:numCache>
                <c:formatCode>General</c:formatCode>
                <c:ptCount val="199"/>
                <c:pt idx="0">
                  <c:v>1676</c:v>
                </c:pt>
                <c:pt idx="1">
                  <c:v>1677</c:v>
                </c:pt>
                <c:pt idx="2">
                  <c:v>1678</c:v>
                </c:pt>
                <c:pt idx="3">
                  <c:v>1679</c:v>
                </c:pt>
                <c:pt idx="4">
                  <c:v>1680</c:v>
                </c:pt>
                <c:pt idx="5">
                  <c:v>1681</c:v>
                </c:pt>
                <c:pt idx="6">
                  <c:v>1682</c:v>
                </c:pt>
                <c:pt idx="7">
                  <c:v>1683</c:v>
                </c:pt>
                <c:pt idx="8">
                  <c:v>1684</c:v>
                </c:pt>
                <c:pt idx="9">
                  <c:v>1685</c:v>
                </c:pt>
                <c:pt idx="10">
                  <c:v>1686</c:v>
                </c:pt>
                <c:pt idx="11">
                  <c:v>1687</c:v>
                </c:pt>
                <c:pt idx="12">
                  <c:v>1688</c:v>
                </c:pt>
                <c:pt idx="13">
                  <c:v>1689</c:v>
                </c:pt>
                <c:pt idx="14">
                  <c:v>1690</c:v>
                </c:pt>
                <c:pt idx="15">
                  <c:v>1691</c:v>
                </c:pt>
                <c:pt idx="16">
                  <c:v>1692</c:v>
                </c:pt>
                <c:pt idx="17">
                  <c:v>1693</c:v>
                </c:pt>
                <c:pt idx="18">
                  <c:v>1694</c:v>
                </c:pt>
                <c:pt idx="19">
                  <c:v>1695</c:v>
                </c:pt>
                <c:pt idx="20">
                  <c:v>1696</c:v>
                </c:pt>
                <c:pt idx="21">
                  <c:v>1697</c:v>
                </c:pt>
                <c:pt idx="22">
                  <c:v>1698</c:v>
                </c:pt>
                <c:pt idx="23">
                  <c:v>1699</c:v>
                </c:pt>
                <c:pt idx="24">
                  <c:v>1700</c:v>
                </c:pt>
                <c:pt idx="25">
                  <c:v>1701</c:v>
                </c:pt>
                <c:pt idx="26">
                  <c:v>1702</c:v>
                </c:pt>
                <c:pt idx="27">
                  <c:v>1703</c:v>
                </c:pt>
                <c:pt idx="28">
                  <c:v>1704</c:v>
                </c:pt>
                <c:pt idx="29">
                  <c:v>1705</c:v>
                </c:pt>
                <c:pt idx="30">
                  <c:v>1706</c:v>
                </c:pt>
                <c:pt idx="31">
                  <c:v>1707</c:v>
                </c:pt>
                <c:pt idx="32">
                  <c:v>1708</c:v>
                </c:pt>
                <c:pt idx="33">
                  <c:v>1709</c:v>
                </c:pt>
                <c:pt idx="34">
                  <c:v>1710</c:v>
                </c:pt>
                <c:pt idx="35">
                  <c:v>1711</c:v>
                </c:pt>
                <c:pt idx="36">
                  <c:v>1712</c:v>
                </c:pt>
                <c:pt idx="37">
                  <c:v>1713</c:v>
                </c:pt>
                <c:pt idx="38">
                  <c:v>1714</c:v>
                </c:pt>
                <c:pt idx="39">
                  <c:v>1715</c:v>
                </c:pt>
                <c:pt idx="40">
                  <c:v>1716</c:v>
                </c:pt>
                <c:pt idx="41">
                  <c:v>1717</c:v>
                </c:pt>
                <c:pt idx="42">
                  <c:v>1718</c:v>
                </c:pt>
                <c:pt idx="43">
                  <c:v>1719</c:v>
                </c:pt>
                <c:pt idx="44">
                  <c:v>1720</c:v>
                </c:pt>
                <c:pt idx="45">
                  <c:v>1721</c:v>
                </c:pt>
                <c:pt idx="46">
                  <c:v>1722</c:v>
                </c:pt>
                <c:pt idx="47">
                  <c:v>1723</c:v>
                </c:pt>
                <c:pt idx="48">
                  <c:v>1724</c:v>
                </c:pt>
                <c:pt idx="49">
                  <c:v>1725</c:v>
                </c:pt>
                <c:pt idx="50">
                  <c:v>1726</c:v>
                </c:pt>
                <c:pt idx="51">
                  <c:v>1727</c:v>
                </c:pt>
                <c:pt idx="52">
                  <c:v>1728</c:v>
                </c:pt>
                <c:pt idx="53">
                  <c:v>1729</c:v>
                </c:pt>
                <c:pt idx="54">
                  <c:v>1730</c:v>
                </c:pt>
                <c:pt idx="55">
                  <c:v>1731</c:v>
                </c:pt>
                <c:pt idx="56">
                  <c:v>1732</c:v>
                </c:pt>
                <c:pt idx="57">
                  <c:v>1733</c:v>
                </c:pt>
                <c:pt idx="58">
                  <c:v>1734</c:v>
                </c:pt>
                <c:pt idx="59">
                  <c:v>1735</c:v>
                </c:pt>
                <c:pt idx="60">
                  <c:v>1736</c:v>
                </c:pt>
                <c:pt idx="61">
                  <c:v>1737</c:v>
                </c:pt>
                <c:pt idx="62">
                  <c:v>1738</c:v>
                </c:pt>
                <c:pt idx="63">
                  <c:v>1739</c:v>
                </c:pt>
                <c:pt idx="64">
                  <c:v>1740</c:v>
                </c:pt>
                <c:pt idx="65">
                  <c:v>1741</c:v>
                </c:pt>
                <c:pt idx="66">
                  <c:v>1742</c:v>
                </c:pt>
                <c:pt idx="67">
                  <c:v>1743</c:v>
                </c:pt>
                <c:pt idx="68">
                  <c:v>1744</c:v>
                </c:pt>
                <c:pt idx="69">
                  <c:v>1745</c:v>
                </c:pt>
                <c:pt idx="70">
                  <c:v>1746</c:v>
                </c:pt>
                <c:pt idx="71">
                  <c:v>1747</c:v>
                </c:pt>
                <c:pt idx="72">
                  <c:v>1748</c:v>
                </c:pt>
                <c:pt idx="73">
                  <c:v>1749</c:v>
                </c:pt>
                <c:pt idx="74">
                  <c:v>1750</c:v>
                </c:pt>
                <c:pt idx="75">
                  <c:v>1751</c:v>
                </c:pt>
                <c:pt idx="76">
                  <c:v>1752</c:v>
                </c:pt>
                <c:pt idx="77">
                  <c:v>1753</c:v>
                </c:pt>
                <c:pt idx="78">
                  <c:v>1754</c:v>
                </c:pt>
                <c:pt idx="79">
                  <c:v>1755</c:v>
                </c:pt>
                <c:pt idx="80">
                  <c:v>1756</c:v>
                </c:pt>
                <c:pt idx="81">
                  <c:v>1757</c:v>
                </c:pt>
                <c:pt idx="82">
                  <c:v>1758</c:v>
                </c:pt>
                <c:pt idx="83">
                  <c:v>1759</c:v>
                </c:pt>
                <c:pt idx="84">
                  <c:v>1760</c:v>
                </c:pt>
                <c:pt idx="85">
                  <c:v>1761</c:v>
                </c:pt>
                <c:pt idx="86">
                  <c:v>1762</c:v>
                </c:pt>
                <c:pt idx="87">
                  <c:v>1763</c:v>
                </c:pt>
                <c:pt idx="88">
                  <c:v>1764</c:v>
                </c:pt>
                <c:pt idx="89">
                  <c:v>1765</c:v>
                </c:pt>
                <c:pt idx="90">
                  <c:v>1766</c:v>
                </c:pt>
                <c:pt idx="91">
                  <c:v>1767</c:v>
                </c:pt>
                <c:pt idx="92">
                  <c:v>1768</c:v>
                </c:pt>
                <c:pt idx="93">
                  <c:v>1769</c:v>
                </c:pt>
                <c:pt idx="94">
                  <c:v>1770</c:v>
                </c:pt>
                <c:pt idx="95">
                  <c:v>1771</c:v>
                </c:pt>
                <c:pt idx="96">
                  <c:v>1772</c:v>
                </c:pt>
                <c:pt idx="97">
                  <c:v>1773</c:v>
                </c:pt>
                <c:pt idx="98">
                  <c:v>1774</c:v>
                </c:pt>
                <c:pt idx="99">
                  <c:v>1775</c:v>
                </c:pt>
                <c:pt idx="100">
                  <c:v>1776</c:v>
                </c:pt>
                <c:pt idx="101">
                  <c:v>1777</c:v>
                </c:pt>
                <c:pt idx="102">
                  <c:v>1778</c:v>
                </c:pt>
                <c:pt idx="103">
                  <c:v>1779</c:v>
                </c:pt>
                <c:pt idx="104">
                  <c:v>1780</c:v>
                </c:pt>
                <c:pt idx="105">
                  <c:v>1781</c:v>
                </c:pt>
                <c:pt idx="106">
                  <c:v>1782</c:v>
                </c:pt>
                <c:pt idx="107">
                  <c:v>1783</c:v>
                </c:pt>
                <c:pt idx="108">
                  <c:v>1784</c:v>
                </c:pt>
                <c:pt idx="109">
                  <c:v>1785</c:v>
                </c:pt>
                <c:pt idx="110">
                  <c:v>1786</c:v>
                </c:pt>
                <c:pt idx="111">
                  <c:v>1787</c:v>
                </c:pt>
                <c:pt idx="112">
                  <c:v>1788</c:v>
                </c:pt>
                <c:pt idx="113">
                  <c:v>1789</c:v>
                </c:pt>
                <c:pt idx="114">
                  <c:v>1790</c:v>
                </c:pt>
                <c:pt idx="115">
                  <c:v>1791</c:v>
                </c:pt>
                <c:pt idx="116">
                  <c:v>1792</c:v>
                </c:pt>
                <c:pt idx="117">
                  <c:v>1793</c:v>
                </c:pt>
                <c:pt idx="118">
                  <c:v>1794</c:v>
                </c:pt>
                <c:pt idx="119">
                  <c:v>1795</c:v>
                </c:pt>
                <c:pt idx="120">
                  <c:v>1796</c:v>
                </c:pt>
                <c:pt idx="121">
                  <c:v>1797</c:v>
                </c:pt>
                <c:pt idx="122">
                  <c:v>1798</c:v>
                </c:pt>
                <c:pt idx="123">
                  <c:v>1799</c:v>
                </c:pt>
                <c:pt idx="124">
                  <c:v>1800</c:v>
                </c:pt>
                <c:pt idx="125">
                  <c:v>1801</c:v>
                </c:pt>
                <c:pt idx="126">
                  <c:v>1802</c:v>
                </c:pt>
                <c:pt idx="127">
                  <c:v>1803</c:v>
                </c:pt>
                <c:pt idx="128">
                  <c:v>1804</c:v>
                </c:pt>
                <c:pt idx="129">
                  <c:v>1805</c:v>
                </c:pt>
                <c:pt idx="130">
                  <c:v>1806</c:v>
                </c:pt>
                <c:pt idx="131">
                  <c:v>1807</c:v>
                </c:pt>
                <c:pt idx="132">
                  <c:v>1808</c:v>
                </c:pt>
                <c:pt idx="133">
                  <c:v>1809</c:v>
                </c:pt>
                <c:pt idx="134">
                  <c:v>1810</c:v>
                </c:pt>
                <c:pt idx="135">
                  <c:v>1811</c:v>
                </c:pt>
                <c:pt idx="136">
                  <c:v>1812</c:v>
                </c:pt>
                <c:pt idx="137">
                  <c:v>1813</c:v>
                </c:pt>
                <c:pt idx="138">
                  <c:v>1814</c:v>
                </c:pt>
                <c:pt idx="139">
                  <c:v>1815</c:v>
                </c:pt>
                <c:pt idx="140">
                  <c:v>1816</c:v>
                </c:pt>
                <c:pt idx="141">
                  <c:v>1817</c:v>
                </c:pt>
                <c:pt idx="142">
                  <c:v>1818</c:v>
                </c:pt>
                <c:pt idx="143">
                  <c:v>1819</c:v>
                </c:pt>
                <c:pt idx="144">
                  <c:v>1820</c:v>
                </c:pt>
                <c:pt idx="145">
                  <c:v>1821</c:v>
                </c:pt>
                <c:pt idx="146">
                  <c:v>1822</c:v>
                </c:pt>
                <c:pt idx="147">
                  <c:v>1823</c:v>
                </c:pt>
                <c:pt idx="148">
                  <c:v>1824</c:v>
                </c:pt>
                <c:pt idx="149">
                  <c:v>1825</c:v>
                </c:pt>
                <c:pt idx="150">
                  <c:v>1826</c:v>
                </c:pt>
                <c:pt idx="151">
                  <c:v>1827</c:v>
                </c:pt>
                <c:pt idx="152">
                  <c:v>1828</c:v>
                </c:pt>
                <c:pt idx="153">
                  <c:v>1829</c:v>
                </c:pt>
                <c:pt idx="154">
                  <c:v>1830</c:v>
                </c:pt>
                <c:pt idx="155">
                  <c:v>1831</c:v>
                </c:pt>
                <c:pt idx="156">
                  <c:v>1832</c:v>
                </c:pt>
                <c:pt idx="157">
                  <c:v>1833</c:v>
                </c:pt>
                <c:pt idx="158">
                  <c:v>1834</c:v>
                </c:pt>
                <c:pt idx="159">
                  <c:v>1835</c:v>
                </c:pt>
                <c:pt idx="160">
                  <c:v>1836</c:v>
                </c:pt>
                <c:pt idx="161">
                  <c:v>1837</c:v>
                </c:pt>
                <c:pt idx="162">
                  <c:v>1838</c:v>
                </c:pt>
                <c:pt idx="163">
                  <c:v>1839</c:v>
                </c:pt>
                <c:pt idx="164">
                  <c:v>1840</c:v>
                </c:pt>
                <c:pt idx="165">
                  <c:v>1841</c:v>
                </c:pt>
                <c:pt idx="166">
                  <c:v>1842</c:v>
                </c:pt>
                <c:pt idx="167">
                  <c:v>1843</c:v>
                </c:pt>
                <c:pt idx="168">
                  <c:v>1844</c:v>
                </c:pt>
                <c:pt idx="169">
                  <c:v>1845</c:v>
                </c:pt>
                <c:pt idx="170">
                  <c:v>1846</c:v>
                </c:pt>
                <c:pt idx="171">
                  <c:v>1847</c:v>
                </c:pt>
                <c:pt idx="172">
                  <c:v>1848</c:v>
                </c:pt>
                <c:pt idx="173">
                  <c:v>1849</c:v>
                </c:pt>
                <c:pt idx="174">
                  <c:v>1850</c:v>
                </c:pt>
                <c:pt idx="175">
                  <c:v>1851</c:v>
                </c:pt>
                <c:pt idx="176">
                  <c:v>1852</c:v>
                </c:pt>
                <c:pt idx="177">
                  <c:v>1853</c:v>
                </c:pt>
                <c:pt idx="178">
                  <c:v>1854</c:v>
                </c:pt>
                <c:pt idx="179">
                  <c:v>1855</c:v>
                </c:pt>
                <c:pt idx="180">
                  <c:v>1856</c:v>
                </c:pt>
                <c:pt idx="181">
                  <c:v>1857</c:v>
                </c:pt>
                <c:pt idx="182">
                  <c:v>1858</c:v>
                </c:pt>
                <c:pt idx="183">
                  <c:v>1859</c:v>
                </c:pt>
                <c:pt idx="184">
                  <c:v>1860</c:v>
                </c:pt>
                <c:pt idx="185">
                  <c:v>1861</c:v>
                </c:pt>
                <c:pt idx="186">
                  <c:v>1862</c:v>
                </c:pt>
                <c:pt idx="187">
                  <c:v>1863</c:v>
                </c:pt>
                <c:pt idx="188">
                  <c:v>1864</c:v>
                </c:pt>
                <c:pt idx="189">
                  <c:v>1865</c:v>
                </c:pt>
                <c:pt idx="190">
                  <c:v>1866</c:v>
                </c:pt>
                <c:pt idx="191">
                  <c:v>1867</c:v>
                </c:pt>
                <c:pt idx="192">
                  <c:v>1868</c:v>
                </c:pt>
                <c:pt idx="193">
                  <c:v>1869</c:v>
                </c:pt>
                <c:pt idx="194">
                  <c:v>1870</c:v>
                </c:pt>
                <c:pt idx="195">
                  <c:v>1871</c:v>
                </c:pt>
                <c:pt idx="196">
                  <c:v>1872</c:v>
                </c:pt>
                <c:pt idx="197">
                  <c:v>1873</c:v>
                </c:pt>
                <c:pt idx="198">
                  <c:v>1874</c:v>
                </c:pt>
              </c:numCache>
            </c:numRef>
          </c:xVal>
          <c:yVal>
            <c:numRef>
              <c:f>Graph!$E$1504:$E$1700</c:f>
              <c:numCache>
                <c:formatCode>General</c:formatCode>
                <c:ptCount val="197"/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3C-4C0F-B458-60C8EFACA9B5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Graph!$A$1503:$A$1701</c:f>
              <c:numCache>
                <c:formatCode>General</c:formatCode>
                <c:ptCount val="199"/>
                <c:pt idx="0">
                  <c:v>1676</c:v>
                </c:pt>
                <c:pt idx="1">
                  <c:v>1677</c:v>
                </c:pt>
                <c:pt idx="2">
                  <c:v>1678</c:v>
                </c:pt>
                <c:pt idx="3">
                  <c:v>1679</c:v>
                </c:pt>
                <c:pt idx="4">
                  <c:v>1680</c:v>
                </c:pt>
                <c:pt idx="5">
                  <c:v>1681</c:v>
                </c:pt>
                <c:pt idx="6">
                  <c:v>1682</c:v>
                </c:pt>
                <c:pt idx="7">
                  <c:v>1683</c:v>
                </c:pt>
                <c:pt idx="8">
                  <c:v>1684</c:v>
                </c:pt>
                <c:pt idx="9">
                  <c:v>1685</c:v>
                </c:pt>
                <c:pt idx="10">
                  <c:v>1686</c:v>
                </c:pt>
                <c:pt idx="11">
                  <c:v>1687</c:v>
                </c:pt>
                <c:pt idx="12">
                  <c:v>1688</c:v>
                </c:pt>
                <c:pt idx="13">
                  <c:v>1689</c:v>
                </c:pt>
                <c:pt idx="14">
                  <c:v>1690</c:v>
                </c:pt>
                <c:pt idx="15">
                  <c:v>1691</c:v>
                </c:pt>
                <c:pt idx="16">
                  <c:v>1692</c:v>
                </c:pt>
                <c:pt idx="17">
                  <c:v>1693</c:v>
                </c:pt>
                <c:pt idx="18">
                  <c:v>1694</c:v>
                </c:pt>
                <c:pt idx="19">
                  <c:v>1695</c:v>
                </c:pt>
                <c:pt idx="20">
                  <c:v>1696</c:v>
                </c:pt>
                <c:pt idx="21">
                  <c:v>1697</c:v>
                </c:pt>
                <c:pt idx="22">
                  <c:v>1698</c:v>
                </c:pt>
                <c:pt idx="23">
                  <c:v>1699</c:v>
                </c:pt>
                <c:pt idx="24">
                  <c:v>1700</c:v>
                </c:pt>
                <c:pt idx="25">
                  <c:v>1701</c:v>
                </c:pt>
                <c:pt idx="26">
                  <c:v>1702</c:v>
                </c:pt>
                <c:pt idx="27">
                  <c:v>1703</c:v>
                </c:pt>
                <c:pt idx="28">
                  <c:v>1704</c:v>
                </c:pt>
                <c:pt idx="29">
                  <c:v>1705</c:v>
                </c:pt>
                <c:pt idx="30">
                  <c:v>1706</c:v>
                </c:pt>
                <c:pt idx="31">
                  <c:v>1707</c:v>
                </c:pt>
                <c:pt idx="32">
                  <c:v>1708</c:v>
                </c:pt>
                <c:pt idx="33">
                  <c:v>1709</c:v>
                </c:pt>
                <c:pt idx="34">
                  <c:v>1710</c:v>
                </c:pt>
                <c:pt idx="35">
                  <c:v>1711</c:v>
                </c:pt>
                <c:pt idx="36">
                  <c:v>1712</c:v>
                </c:pt>
                <c:pt idx="37">
                  <c:v>1713</c:v>
                </c:pt>
                <c:pt idx="38">
                  <c:v>1714</c:v>
                </c:pt>
                <c:pt idx="39">
                  <c:v>1715</c:v>
                </c:pt>
                <c:pt idx="40">
                  <c:v>1716</c:v>
                </c:pt>
                <c:pt idx="41">
                  <c:v>1717</c:v>
                </c:pt>
                <c:pt idx="42">
                  <c:v>1718</c:v>
                </c:pt>
                <c:pt idx="43">
                  <c:v>1719</c:v>
                </c:pt>
                <c:pt idx="44">
                  <c:v>1720</c:v>
                </c:pt>
                <c:pt idx="45">
                  <c:v>1721</c:v>
                </c:pt>
                <c:pt idx="46">
                  <c:v>1722</c:v>
                </c:pt>
                <c:pt idx="47">
                  <c:v>1723</c:v>
                </c:pt>
                <c:pt idx="48">
                  <c:v>1724</c:v>
                </c:pt>
                <c:pt idx="49">
                  <c:v>1725</c:v>
                </c:pt>
                <c:pt idx="50">
                  <c:v>1726</c:v>
                </c:pt>
                <c:pt idx="51">
                  <c:v>1727</c:v>
                </c:pt>
                <c:pt idx="52">
                  <c:v>1728</c:v>
                </c:pt>
                <c:pt idx="53">
                  <c:v>1729</c:v>
                </c:pt>
                <c:pt idx="54">
                  <c:v>1730</c:v>
                </c:pt>
                <c:pt idx="55">
                  <c:v>1731</c:v>
                </c:pt>
                <c:pt idx="56">
                  <c:v>1732</c:v>
                </c:pt>
                <c:pt idx="57">
                  <c:v>1733</c:v>
                </c:pt>
                <c:pt idx="58">
                  <c:v>1734</c:v>
                </c:pt>
                <c:pt idx="59">
                  <c:v>1735</c:v>
                </c:pt>
                <c:pt idx="60">
                  <c:v>1736</c:v>
                </c:pt>
                <c:pt idx="61">
                  <c:v>1737</c:v>
                </c:pt>
                <c:pt idx="62">
                  <c:v>1738</c:v>
                </c:pt>
                <c:pt idx="63">
                  <c:v>1739</c:v>
                </c:pt>
                <c:pt idx="64">
                  <c:v>1740</c:v>
                </c:pt>
                <c:pt idx="65">
                  <c:v>1741</c:v>
                </c:pt>
                <c:pt idx="66">
                  <c:v>1742</c:v>
                </c:pt>
                <c:pt idx="67">
                  <c:v>1743</c:v>
                </c:pt>
                <c:pt idx="68">
                  <c:v>1744</c:v>
                </c:pt>
                <c:pt idx="69">
                  <c:v>1745</c:v>
                </c:pt>
                <c:pt idx="70">
                  <c:v>1746</c:v>
                </c:pt>
                <c:pt idx="71">
                  <c:v>1747</c:v>
                </c:pt>
                <c:pt idx="72">
                  <c:v>1748</c:v>
                </c:pt>
                <c:pt idx="73">
                  <c:v>1749</c:v>
                </c:pt>
                <c:pt idx="74">
                  <c:v>1750</c:v>
                </c:pt>
                <c:pt idx="75">
                  <c:v>1751</c:v>
                </c:pt>
                <c:pt idx="76">
                  <c:v>1752</c:v>
                </c:pt>
                <c:pt idx="77">
                  <c:v>1753</c:v>
                </c:pt>
                <c:pt idx="78">
                  <c:v>1754</c:v>
                </c:pt>
                <c:pt idx="79">
                  <c:v>1755</c:v>
                </c:pt>
                <c:pt idx="80">
                  <c:v>1756</c:v>
                </c:pt>
                <c:pt idx="81">
                  <c:v>1757</c:v>
                </c:pt>
                <c:pt idx="82">
                  <c:v>1758</c:v>
                </c:pt>
                <c:pt idx="83">
                  <c:v>1759</c:v>
                </c:pt>
                <c:pt idx="84">
                  <c:v>1760</c:v>
                </c:pt>
                <c:pt idx="85">
                  <c:v>1761</c:v>
                </c:pt>
                <c:pt idx="86">
                  <c:v>1762</c:v>
                </c:pt>
                <c:pt idx="87">
                  <c:v>1763</c:v>
                </c:pt>
                <c:pt idx="88">
                  <c:v>1764</c:v>
                </c:pt>
                <c:pt idx="89">
                  <c:v>1765</c:v>
                </c:pt>
                <c:pt idx="90">
                  <c:v>1766</c:v>
                </c:pt>
                <c:pt idx="91">
                  <c:v>1767</c:v>
                </c:pt>
                <c:pt idx="92">
                  <c:v>1768</c:v>
                </c:pt>
                <c:pt idx="93">
                  <c:v>1769</c:v>
                </c:pt>
                <c:pt idx="94">
                  <c:v>1770</c:v>
                </c:pt>
                <c:pt idx="95">
                  <c:v>1771</c:v>
                </c:pt>
                <c:pt idx="96">
                  <c:v>1772</c:v>
                </c:pt>
                <c:pt idx="97">
                  <c:v>1773</c:v>
                </c:pt>
                <c:pt idx="98">
                  <c:v>1774</c:v>
                </c:pt>
                <c:pt idx="99">
                  <c:v>1775</c:v>
                </c:pt>
                <c:pt idx="100">
                  <c:v>1776</c:v>
                </c:pt>
                <c:pt idx="101">
                  <c:v>1777</c:v>
                </c:pt>
                <c:pt idx="102">
                  <c:v>1778</c:v>
                </c:pt>
                <c:pt idx="103">
                  <c:v>1779</c:v>
                </c:pt>
                <c:pt idx="104">
                  <c:v>1780</c:v>
                </c:pt>
                <c:pt idx="105">
                  <c:v>1781</c:v>
                </c:pt>
                <c:pt idx="106">
                  <c:v>1782</c:v>
                </c:pt>
                <c:pt idx="107">
                  <c:v>1783</c:v>
                </c:pt>
                <c:pt idx="108">
                  <c:v>1784</c:v>
                </c:pt>
                <c:pt idx="109">
                  <c:v>1785</c:v>
                </c:pt>
                <c:pt idx="110">
                  <c:v>1786</c:v>
                </c:pt>
                <c:pt idx="111">
                  <c:v>1787</c:v>
                </c:pt>
                <c:pt idx="112">
                  <c:v>1788</c:v>
                </c:pt>
                <c:pt idx="113">
                  <c:v>1789</c:v>
                </c:pt>
                <c:pt idx="114">
                  <c:v>1790</c:v>
                </c:pt>
                <c:pt idx="115">
                  <c:v>1791</c:v>
                </c:pt>
                <c:pt idx="116">
                  <c:v>1792</c:v>
                </c:pt>
                <c:pt idx="117">
                  <c:v>1793</c:v>
                </c:pt>
                <c:pt idx="118">
                  <c:v>1794</c:v>
                </c:pt>
                <c:pt idx="119">
                  <c:v>1795</c:v>
                </c:pt>
                <c:pt idx="120">
                  <c:v>1796</c:v>
                </c:pt>
                <c:pt idx="121">
                  <c:v>1797</c:v>
                </c:pt>
                <c:pt idx="122">
                  <c:v>1798</c:v>
                </c:pt>
                <c:pt idx="123">
                  <c:v>1799</c:v>
                </c:pt>
                <c:pt idx="124">
                  <c:v>1800</c:v>
                </c:pt>
                <c:pt idx="125">
                  <c:v>1801</c:v>
                </c:pt>
                <c:pt idx="126">
                  <c:v>1802</c:v>
                </c:pt>
                <c:pt idx="127">
                  <c:v>1803</c:v>
                </c:pt>
                <c:pt idx="128">
                  <c:v>1804</c:v>
                </c:pt>
                <c:pt idx="129">
                  <c:v>1805</c:v>
                </c:pt>
                <c:pt idx="130">
                  <c:v>1806</c:v>
                </c:pt>
                <c:pt idx="131">
                  <c:v>1807</c:v>
                </c:pt>
                <c:pt idx="132">
                  <c:v>1808</c:v>
                </c:pt>
                <c:pt idx="133">
                  <c:v>1809</c:v>
                </c:pt>
                <c:pt idx="134">
                  <c:v>1810</c:v>
                </c:pt>
                <c:pt idx="135">
                  <c:v>1811</c:v>
                </c:pt>
                <c:pt idx="136">
                  <c:v>1812</c:v>
                </c:pt>
                <c:pt idx="137">
                  <c:v>1813</c:v>
                </c:pt>
                <c:pt idx="138">
                  <c:v>1814</c:v>
                </c:pt>
                <c:pt idx="139">
                  <c:v>1815</c:v>
                </c:pt>
                <c:pt idx="140">
                  <c:v>1816</c:v>
                </c:pt>
                <c:pt idx="141">
                  <c:v>1817</c:v>
                </c:pt>
                <c:pt idx="142">
                  <c:v>1818</c:v>
                </c:pt>
                <c:pt idx="143">
                  <c:v>1819</c:v>
                </c:pt>
                <c:pt idx="144">
                  <c:v>1820</c:v>
                </c:pt>
                <c:pt idx="145">
                  <c:v>1821</c:v>
                </c:pt>
                <c:pt idx="146">
                  <c:v>1822</c:v>
                </c:pt>
                <c:pt idx="147">
                  <c:v>1823</c:v>
                </c:pt>
                <c:pt idx="148">
                  <c:v>1824</c:v>
                </c:pt>
                <c:pt idx="149">
                  <c:v>1825</c:v>
                </c:pt>
                <c:pt idx="150">
                  <c:v>1826</c:v>
                </c:pt>
                <c:pt idx="151">
                  <c:v>1827</c:v>
                </c:pt>
                <c:pt idx="152">
                  <c:v>1828</c:v>
                </c:pt>
                <c:pt idx="153">
                  <c:v>1829</c:v>
                </c:pt>
                <c:pt idx="154">
                  <c:v>1830</c:v>
                </c:pt>
                <c:pt idx="155">
                  <c:v>1831</c:v>
                </c:pt>
                <c:pt idx="156">
                  <c:v>1832</c:v>
                </c:pt>
                <c:pt idx="157">
                  <c:v>1833</c:v>
                </c:pt>
                <c:pt idx="158">
                  <c:v>1834</c:v>
                </c:pt>
                <c:pt idx="159">
                  <c:v>1835</c:v>
                </c:pt>
                <c:pt idx="160">
                  <c:v>1836</c:v>
                </c:pt>
                <c:pt idx="161">
                  <c:v>1837</c:v>
                </c:pt>
                <c:pt idx="162">
                  <c:v>1838</c:v>
                </c:pt>
                <c:pt idx="163">
                  <c:v>1839</c:v>
                </c:pt>
                <c:pt idx="164">
                  <c:v>1840</c:v>
                </c:pt>
                <c:pt idx="165">
                  <c:v>1841</c:v>
                </c:pt>
                <c:pt idx="166">
                  <c:v>1842</c:v>
                </c:pt>
                <c:pt idx="167">
                  <c:v>1843</c:v>
                </c:pt>
                <c:pt idx="168">
                  <c:v>1844</c:v>
                </c:pt>
                <c:pt idx="169">
                  <c:v>1845</c:v>
                </c:pt>
                <c:pt idx="170">
                  <c:v>1846</c:v>
                </c:pt>
                <c:pt idx="171">
                  <c:v>1847</c:v>
                </c:pt>
                <c:pt idx="172">
                  <c:v>1848</c:v>
                </c:pt>
                <c:pt idx="173">
                  <c:v>1849</c:v>
                </c:pt>
                <c:pt idx="174">
                  <c:v>1850</c:v>
                </c:pt>
                <c:pt idx="175">
                  <c:v>1851</c:v>
                </c:pt>
                <c:pt idx="176">
                  <c:v>1852</c:v>
                </c:pt>
                <c:pt idx="177">
                  <c:v>1853</c:v>
                </c:pt>
                <c:pt idx="178">
                  <c:v>1854</c:v>
                </c:pt>
                <c:pt idx="179">
                  <c:v>1855</c:v>
                </c:pt>
                <c:pt idx="180">
                  <c:v>1856</c:v>
                </c:pt>
                <c:pt idx="181">
                  <c:v>1857</c:v>
                </c:pt>
                <c:pt idx="182">
                  <c:v>1858</c:v>
                </c:pt>
                <c:pt idx="183">
                  <c:v>1859</c:v>
                </c:pt>
                <c:pt idx="184">
                  <c:v>1860</c:v>
                </c:pt>
                <c:pt idx="185">
                  <c:v>1861</c:v>
                </c:pt>
                <c:pt idx="186">
                  <c:v>1862</c:v>
                </c:pt>
                <c:pt idx="187">
                  <c:v>1863</c:v>
                </c:pt>
                <c:pt idx="188">
                  <c:v>1864</c:v>
                </c:pt>
                <c:pt idx="189">
                  <c:v>1865</c:v>
                </c:pt>
                <c:pt idx="190">
                  <c:v>1866</c:v>
                </c:pt>
                <c:pt idx="191">
                  <c:v>1867</c:v>
                </c:pt>
                <c:pt idx="192">
                  <c:v>1868</c:v>
                </c:pt>
                <c:pt idx="193">
                  <c:v>1869</c:v>
                </c:pt>
                <c:pt idx="194">
                  <c:v>1870</c:v>
                </c:pt>
                <c:pt idx="195">
                  <c:v>1871</c:v>
                </c:pt>
                <c:pt idx="196">
                  <c:v>1872</c:v>
                </c:pt>
                <c:pt idx="197">
                  <c:v>1873</c:v>
                </c:pt>
                <c:pt idx="198">
                  <c:v>1874</c:v>
                </c:pt>
              </c:numCache>
            </c:numRef>
          </c:xVal>
          <c:yVal>
            <c:numRef>
              <c:f>Graph!$G$1504:$G$1700</c:f>
              <c:numCache>
                <c:formatCode>General</c:formatCode>
                <c:ptCount val="1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3C-4C0F-B458-60C8EFACA9B5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Graph!$A$1503:$A$1701</c:f>
              <c:numCache>
                <c:formatCode>General</c:formatCode>
                <c:ptCount val="199"/>
                <c:pt idx="0">
                  <c:v>1676</c:v>
                </c:pt>
                <c:pt idx="1">
                  <c:v>1677</c:v>
                </c:pt>
                <c:pt idx="2">
                  <c:v>1678</c:v>
                </c:pt>
                <c:pt idx="3">
                  <c:v>1679</c:v>
                </c:pt>
                <c:pt idx="4">
                  <c:v>1680</c:v>
                </c:pt>
                <c:pt idx="5">
                  <c:v>1681</c:v>
                </c:pt>
                <c:pt idx="6">
                  <c:v>1682</c:v>
                </c:pt>
                <c:pt idx="7">
                  <c:v>1683</c:v>
                </c:pt>
                <c:pt idx="8">
                  <c:v>1684</c:v>
                </c:pt>
                <c:pt idx="9">
                  <c:v>1685</c:v>
                </c:pt>
                <c:pt idx="10">
                  <c:v>1686</c:v>
                </c:pt>
                <c:pt idx="11">
                  <c:v>1687</c:v>
                </c:pt>
                <c:pt idx="12">
                  <c:v>1688</c:v>
                </c:pt>
                <c:pt idx="13">
                  <c:v>1689</c:v>
                </c:pt>
                <c:pt idx="14">
                  <c:v>1690</c:v>
                </c:pt>
                <c:pt idx="15">
                  <c:v>1691</c:v>
                </c:pt>
                <c:pt idx="16">
                  <c:v>1692</c:v>
                </c:pt>
                <c:pt idx="17">
                  <c:v>1693</c:v>
                </c:pt>
                <c:pt idx="18">
                  <c:v>1694</c:v>
                </c:pt>
                <c:pt idx="19">
                  <c:v>1695</c:v>
                </c:pt>
                <c:pt idx="20">
                  <c:v>1696</c:v>
                </c:pt>
                <c:pt idx="21">
                  <c:v>1697</c:v>
                </c:pt>
                <c:pt idx="22">
                  <c:v>1698</c:v>
                </c:pt>
                <c:pt idx="23">
                  <c:v>1699</c:v>
                </c:pt>
                <c:pt idx="24">
                  <c:v>1700</c:v>
                </c:pt>
                <c:pt idx="25">
                  <c:v>1701</c:v>
                </c:pt>
                <c:pt idx="26">
                  <c:v>1702</c:v>
                </c:pt>
                <c:pt idx="27">
                  <c:v>1703</c:v>
                </c:pt>
                <c:pt idx="28">
                  <c:v>1704</c:v>
                </c:pt>
                <c:pt idx="29">
                  <c:v>1705</c:v>
                </c:pt>
                <c:pt idx="30">
                  <c:v>1706</c:v>
                </c:pt>
                <c:pt idx="31">
                  <c:v>1707</c:v>
                </c:pt>
                <c:pt idx="32">
                  <c:v>1708</c:v>
                </c:pt>
                <c:pt idx="33">
                  <c:v>1709</c:v>
                </c:pt>
                <c:pt idx="34">
                  <c:v>1710</c:v>
                </c:pt>
                <c:pt idx="35">
                  <c:v>1711</c:v>
                </c:pt>
                <c:pt idx="36">
                  <c:v>1712</c:v>
                </c:pt>
                <c:pt idx="37">
                  <c:v>1713</c:v>
                </c:pt>
                <c:pt idx="38">
                  <c:v>1714</c:v>
                </c:pt>
                <c:pt idx="39">
                  <c:v>1715</c:v>
                </c:pt>
                <c:pt idx="40">
                  <c:v>1716</c:v>
                </c:pt>
                <c:pt idx="41">
                  <c:v>1717</c:v>
                </c:pt>
                <c:pt idx="42">
                  <c:v>1718</c:v>
                </c:pt>
                <c:pt idx="43">
                  <c:v>1719</c:v>
                </c:pt>
                <c:pt idx="44">
                  <c:v>1720</c:v>
                </c:pt>
                <c:pt idx="45">
                  <c:v>1721</c:v>
                </c:pt>
                <c:pt idx="46">
                  <c:v>1722</c:v>
                </c:pt>
                <c:pt idx="47">
                  <c:v>1723</c:v>
                </c:pt>
                <c:pt idx="48">
                  <c:v>1724</c:v>
                </c:pt>
                <c:pt idx="49">
                  <c:v>1725</c:v>
                </c:pt>
                <c:pt idx="50">
                  <c:v>1726</c:v>
                </c:pt>
                <c:pt idx="51">
                  <c:v>1727</c:v>
                </c:pt>
                <c:pt idx="52">
                  <c:v>1728</c:v>
                </c:pt>
                <c:pt idx="53">
                  <c:v>1729</c:v>
                </c:pt>
                <c:pt idx="54">
                  <c:v>1730</c:v>
                </c:pt>
                <c:pt idx="55">
                  <c:v>1731</c:v>
                </c:pt>
                <c:pt idx="56">
                  <c:v>1732</c:v>
                </c:pt>
                <c:pt idx="57">
                  <c:v>1733</c:v>
                </c:pt>
                <c:pt idx="58">
                  <c:v>1734</c:v>
                </c:pt>
                <c:pt idx="59">
                  <c:v>1735</c:v>
                </c:pt>
                <c:pt idx="60">
                  <c:v>1736</c:v>
                </c:pt>
                <c:pt idx="61">
                  <c:v>1737</c:v>
                </c:pt>
                <c:pt idx="62">
                  <c:v>1738</c:v>
                </c:pt>
                <c:pt idx="63">
                  <c:v>1739</c:v>
                </c:pt>
                <c:pt idx="64">
                  <c:v>1740</c:v>
                </c:pt>
                <c:pt idx="65">
                  <c:v>1741</c:v>
                </c:pt>
                <c:pt idx="66">
                  <c:v>1742</c:v>
                </c:pt>
                <c:pt idx="67">
                  <c:v>1743</c:v>
                </c:pt>
                <c:pt idx="68">
                  <c:v>1744</c:v>
                </c:pt>
                <c:pt idx="69">
                  <c:v>1745</c:v>
                </c:pt>
                <c:pt idx="70">
                  <c:v>1746</c:v>
                </c:pt>
                <c:pt idx="71">
                  <c:v>1747</c:v>
                </c:pt>
                <c:pt idx="72">
                  <c:v>1748</c:v>
                </c:pt>
                <c:pt idx="73">
                  <c:v>1749</c:v>
                </c:pt>
                <c:pt idx="74">
                  <c:v>1750</c:v>
                </c:pt>
                <c:pt idx="75">
                  <c:v>1751</c:v>
                </c:pt>
                <c:pt idx="76">
                  <c:v>1752</c:v>
                </c:pt>
                <c:pt idx="77">
                  <c:v>1753</c:v>
                </c:pt>
                <c:pt idx="78">
                  <c:v>1754</c:v>
                </c:pt>
                <c:pt idx="79">
                  <c:v>1755</c:v>
                </c:pt>
                <c:pt idx="80">
                  <c:v>1756</c:v>
                </c:pt>
                <c:pt idx="81">
                  <c:v>1757</c:v>
                </c:pt>
                <c:pt idx="82">
                  <c:v>1758</c:v>
                </c:pt>
                <c:pt idx="83">
                  <c:v>1759</c:v>
                </c:pt>
                <c:pt idx="84">
                  <c:v>1760</c:v>
                </c:pt>
                <c:pt idx="85">
                  <c:v>1761</c:v>
                </c:pt>
                <c:pt idx="86">
                  <c:v>1762</c:v>
                </c:pt>
                <c:pt idx="87">
                  <c:v>1763</c:v>
                </c:pt>
                <c:pt idx="88">
                  <c:v>1764</c:v>
                </c:pt>
                <c:pt idx="89">
                  <c:v>1765</c:v>
                </c:pt>
                <c:pt idx="90">
                  <c:v>1766</c:v>
                </c:pt>
                <c:pt idx="91">
                  <c:v>1767</c:v>
                </c:pt>
                <c:pt idx="92">
                  <c:v>1768</c:v>
                </c:pt>
                <c:pt idx="93">
                  <c:v>1769</c:v>
                </c:pt>
                <c:pt idx="94">
                  <c:v>1770</c:v>
                </c:pt>
                <c:pt idx="95">
                  <c:v>1771</c:v>
                </c:pt>
                <c:pt idx="96">
                  <c:v>1772</c:v>
                </c:pt>
                <c:pt idx="97">
                  <c:v>1773</c:v>
                </c:pt>
                <c:pt idx="98">
                  <c:v>1774</c:v>
                </c:pt>
                <c:pt idx="99">
                  <c:v>1775</c:v>
                </c:pt>
                <c:pt idx="100">
                  <c:v>1776</c:v>
                </c:pt>
                <c:pt idx="101">
                  <c:v>1777</c:v>
                </c:pt>
                <c:pt idx="102">
                  <c:v>1778</c:v>
                </c:pt>
                <c:pt idx="103">
                  <c:v>1779</c:v>
                </c:pt>
                <c:pt idx="104">
                  <c:v>1780</c:v>
                </c:pt>
                <c:pt idx="105">
                  <c:v>1781</c:v>
                </c:pt>
                <c:pt idx="106">
                  <c:v>1782</c:v>
                </c:pt>
                <c:pt idx="107">
                  <c:v>1783</c:v>
                </c:pt>
                <c:pt idx="108">
                  <c:v>1784</c:v>
                </c:pt>
                <c:pt idx="109">
                  <c:v>1785</c:v>
                </c:pt>
                <c:pt idx="110">
                  <c:v>1786</c:v>
                </c:pt>
                <c:pt idx="111">
                  <c:v>1787</c:v>
                </c:pt>
                <c:pt idx="112">
                  <c:v>1788</c:v>
                </c:pt>
                <c:pt idx="113">
                  <c:v>1789</c:v>
                </c:pt>
                <c:pt idx="114">
                  <c:v>1790</c:v>
                </c:pt>
                <c:pt idx="115">
                  <c:v>1791</c:v>
                </c:pt>
                <c:pt idx="116">
                  <c:v>1792</c:v>
                </c:pt>
                <c:pt idx="117">
                  <c:v>1793</c:v>
                </c:pt>
                <c:pt idx="118">
                  <c:v>1794</c:v>
                </c:pt>
                <c:pt idx="119">
                  <c:v>1795</c:v>
                </c:pt>
                <c:pt idx="120">
                  <c:v>1796</c:v>
                </c:pt>
                <c:pt idx="121">
                  <c:v>1797</c:v>
                </c:pt>
                <c:pt idx="122">
                  <c:v>1798</c:v>
                </c:pt>
                <c:pt idx="123">
                  <c:v>1799</c:v>
                </c:pt>
                <c:pt idx="124">
                  <c:v>1800</c:v>
                </c:pt>
                <c:pt idx="125">
                  <c:v>1801</c:v>
                </c:pt>
                <c:pt idx="126">
                  <c:v>1802</c:v>
                </c:pt>
                <c:pt idx="127">
                  <c:v>1803</c:v>
                </c:pt>
                <c:pt idx="128">
                  <c:v>1804</c:v>
                </c:pt>
                <c:pt idx="129">
                  <c:v>1805</c:v>
                </c:pt>
                <c:pt idx="130">
                  <c:v>1806</c:v>
                </c:pt>
                <c:pt idx="131">
                  <c:v>1807</c:v>
                </c:pt>
                <c:pt idx="132">
                  <c:v>1808</c:v>
                </c:pt>
                <c:pt idx="133">
                  <c:v>1809</c:v>
                </c:pt>
                <c:pt idx="134">
                  <c:v>1810</c:v>
                </c:pt>
                <c:pt idx="135">
                  <c:v>1811</c:v>
                </c:pt>
                <c:pt idx="136">
                  <c:v>1812</c:v>
                </c:pt>
                <c:pt idx="137">
                  <c:v>1813</c:v>
                </c:pt>
                <c:pt idx="138">
                  <c:v>1814</c:v>
                </c:pt>
                <c:pt idx="139">
                  <c:v>1815</c:v>
                </c:pt>
                <c:pt idx="140">
                  <c:v>1816</c:v>
                </c:pt>
                <c:pt idx="141">
                  <c:v>1817</c:v>
                </c:pt>
                <c:pt idx="142">
                  <c:v>1818</c:v>
                </c:pt>
                <c:pt idx="143">
                  <c:v>1819</c:v>
                </c:pt>
                <c:pt idx="144">
                  <c:v>1820</c:v>
                </c:pt>
                <c:pt idx="145">
                  <c:v>1821</c:v>
                </c:pt>
                <c:pt idx="146">
                  <c:v>1822</c:v>
                </c:pt>
                <c:pt idx="147">
                  <c:v>1823</c:v>
                </c:pt>
                <c:pt idx="148">
                  <c:v>1824</c:v>
                </c:pt>
                <c:pt idx="149">
                  <c:v>1825</c:v>
                </c:pt>
                <c:pt idx="150">
                  <c:v>1826</c:v>
                </c:pt>
                <c:pt idx="151">
                  <c:v>1827</c:v>
                </c:pt>
                <c:pt idx="152">
                  <c:v>1828</c:v>
                </c:pt>
                <c:pt idx="153">
                  <c:v>1829</c:v>
                </c:pt>
                <c:pt idx="154">
                  <c:v>1830</c:v>
                </c:pt>
                <c:pt idx="155">
                  <c:v>1831</c:v>
                </c:pt>
                <c:pt idx="156">
                  <c:v>1832</c:v>
                </c:pt>
                <c:pt idx="157">
                  <c:v>1833</c:v>
                </c:pt>
                <c:pt idx="158">
                  <c:v>1834</c:v>
                </c:pt>
                <c:pt idx="159">
                  <c:v>1835</c:v>
                </c:pt>
                <c:pt idx="160">
                  <c:v>1836</c:v>
                </c:pt>
                <c:pt idx="161">
                  <c:v>1837</c:v>
                </c:pt>
                <c:pt idx="162">
                  <c:v>1838</c:v>
                </c:pt>
                <c:pt idx="163">
                  <c:v>1839</c:v>
                </c:pt>
                <c:pt idx="164">
                  <c:v>1840</c:v>
                </c:pt>
                <c:pt idx="165">
                  <c:v>1841</c:v>
                </c:pt>
                <c:pt idx="166">
                  <c:v>1842</c:v>
                </c:pt>
                <c:pt idx="167">
                  <c:v>1843</c:v>
                </c:pt>
                <c:pt idx="168">
                  <c:v>1844</c:v>
                </c:pt>
                <c:pt idx="169">
                  <c:v>1845</c:v>
                </c:pt>
                <c:pt idx="170">
                  <c:v>1846</c:v>
                </c:pt>
                <c:pt idx="171">
                  <c:v>1847</c:v>
                </c:pt>
                <c:pt idx="172">
                  <c:v>1848</c:v>
                </c:pt>
                <c:pt idx="173">
                  <c:v>1849</c:v>
                </c:pt>
                <c:pt idx="174">
                  <c:v>1850</c:v>
                </c:pt>
                <c:pt idx="175">
                  <c:v>1851</c:v>
                </c:pt>
                <c:pt idx="176">
                  <c:v>1852</c:v>
                </c:pt>
                <c:pt idx="177">
                  <c:v>1853</c:v>
                </c:pt>
                <c:pt idx="178">
                  <c:v>1854</c:v>
                </c:pt>
                <c:pt idx="179">
                  <c:v>1855</c:v>
                </c:pt>
                <c:pt idx="180">
                  <c:v>1856</c:v>
                </c:pt>
                <c:pt idx="181">
                  <c:v>1857</c:v>
                </c:pt>
                <c:pt idx="182">
                  <c:v>1858</c:v>
                </c:pt>
                <c:pt idx="183">
                  <c:v>1859</c:v>
                </c:pt>
                <c:pt idx="184">
                  <c:v>1860</c:v>
                </c:pt>
                <c:pt idx="185">
                  <c:v>1861</c:v>
                </c:pt>
                <c:pt idx="186">
                  <c:v>1862</c:v>
                </c:pt>
                <c:pt idx="187">
                  <c:v>1863</c:v>
                </c:pt>
                <c:pt idx="188">
                  <c:v>1864</c:v>
                </c:pt>
                <c:pt idx="189">
                  <c:v>1865</c:v>
                </c:pt>
                <c:pt idx="190">
                  <c:v>1866</c:v>
                </c:pt>
                <c:pt idx="191">
                  <c:v>1867</c:v>
                </c:pt>
                <c:pt idx="192">
                  <c:v>1868</c:v>
                </c:pt>
                <c:pt idx="193">
                  <c:v>1869</c:v>
                </c:pt>
                <c:pt idx="194">
                  <c:v>1870</c:v>
                </c:pt>
                <c:pt idx="195">
                  <c:v>1871</c:v>
                </c:pt>
                <c:pt idx="196">
                  <c:v>1872</c:v>
                </c:pt>
                <c:pt idx="197">
                  <c:v>1873</c:v>
                </c:pt>
                <c:pt idx="198">
                  <c:v>1874</c:v>
                </c:pt>
              </c:numCache>
            </c:numRef>
          </c:xVal>
          <c:yVal>
            <c:numRef>
              <c:f>Graph!$H$1504:$H$1700</c:f>
              <c:numCache>
                <c:formatCode>General</c:formatCode>
                <c:ptCount val="1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3C-4C0F-B458-60C8EFACA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0607"/>
        <c:axId val="151922527"/>
      </c:scatterChart>
      <c:valAx>
        <c:axId val="151920607"/>
        <c:scaling>
          <c:orientation val="minMax"/>
          <c:max val="1874"/>
          <c:min val="1676"/>
        </c:scaling>
        <c:delete val="0"/>
        <c:axPos val="b"/>
        <c:numFmt formatCode="General" sourceLinked="1"/>
        <c:majorTickMark val="out"/>
        <c:minorTickMark val="none"/>
        <c:tickLblPos val="nextTo"/>
        <c:crossAx val="151922527"/>
        <c:crosses val="autoZero"/>
        <c:crossBetween val="midCat"/>
      </c:valAx>
      <c:valAx>
        <c:axId val="151922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920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Graph!$A$1704:$A$1970</c:f>
              <c:numCache>
                <c:formatCode>General</c:formatCode>
                <c:ptCount val="267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  <c:pt idx="104">
                  <c:v>2013</c:v>
                </c:pt>
                <c:pt idx="105">
                  <c:v>2014</c:v>
                </c:pt>
                <c:pt idx="106">
                  <c:v>2015</c:v>
                </c:pt>
                <c:pt idx="107">
                  <c:v>2016</c:v>
                </c:pt>
                <c:pt idx="108">
                  <c:v>2017</c:v>
                </c:pt>
                <c:pt idx="109">
                  <c:v>2018</c:v>
                </c:pt>
                <c:pt idx="110">
                  <c:v>2019</c:v>
                </c:pt>
                <c:pt idx="111">
                  <c:v>2020</c:v>
                </c:pt>
                <c:pt idx="112">
                  <c:v>2021</c:v>
                </c:pt>
                <c:pt idx="113">
                  <c:v>2022</c:v>
                </c:pt>
                <c:pt idx="114">
                  <c:v>2023</c:v>
                </c:pt>
                <c:pt idx="115">
                  <c:v>2024</c:v>
                </c:pt>
                <c:pt idx="116">
                  <c:v>2025</c:v>
                </c:pt>
                <c:pt idx="117">
                  <c:v>2026</c:v>
                </c:pt>
                <c:pt idx="118">
                  <c:v>2027</c:v>
                </c:pt>
                <c:pt idx="119">
                  <c:v>2028</c:v>
                </c:pt>
                <c:pt idx="120">
                  <c:v>2029</c:v>
                </c:pt>
                <c:pt idx="121">
                  <c:v>2030</c:v>
                </c:pt>
                <c:pt idx="122">
                  <c:v>2031</c:v>
                </c:pt>
                <c:pt idx="123">
                  <c:v>2032</c:v>
                </c:pt>
                <c:pt idx="124">
                  <c:v>2033</c:v>
                </c:pt>
                <c:pt idx="125">
                  <c:v>2034</c:v>
                </c:pt>
                <c:pt idx="126">
                  <c:v>2035</c:v>
                </c:pt>
                <c:pt idx="127">
                  <c:v>2036</c:v>
                </c:pt>
                <c:pt idx="128">
                  <c:v>2037</c:v>
                </c:pt>
                <c:pt idx="129">
                  <c:v>2038</c:v>
                </c:pt>
                <c:pt idx="130">
                  <c:v>2039</c:v>
                </c:pt>
                <c:pt idx="131">
                  <c:v>2040</c:v>
                </c:pt>
                <c:pt idx="132">
                  <c:v>2041</c:v>
                </c:pt>
                <c:pt idx="133">
                  <c:v>2042</c:v>
                </c:pt>
                <c:pt idx="134">
                  <c:v>2043</c:v>
                </c:pt>
                <c:pt idx="135">
                  <c:v>2044</c:v>
                </c:pt>
                <c:pt idx="136">
                  <c:v>2045</c:v>
                </c:pt>
                <c:pt idx="137">
                  <c:v>2046</c:v>
                </c:pt>
                <c:pt idx="138">
                  <c:v>2047</c:v>
                </c:pt>
                <c:pt idx="139">
                  <c:v>2048</c:v>
                </c:pt>
                <c:pt idx="140">
                  <c:v>2049</c:v>
                </c:pt>
                <c:pt idx="141">
                  <c:v>2050</c:v>
                </c:pt>
                <c:pt idx="142">
                  <c:v>2051</c:v>
                </c:pt>
                <c:pt idx="143">
                  <c:v>2052</c:v>
                </c:pt>
                <c:pt idx="144">
                  <c:v>2053</c:v>
                </c:pt>
                <c:pt idx="145">
                  <c:v>2054</c:v>
                </c:pt>
                <c:pt idx="146">
                  <c:v>2055</c:v>
                </c:pt>
                <c:pt idx="147">
                  <c:v>2056</c:v>
                </c:pt>
                <c:pt idx="148">
                  <c:v>2057</c:v>
                </c:pt>
                <c:pt idx="149">
                  <c:v>2058</c:v>
                </c:pt>
                <c:pt idx="150">
                  <c:v>2059</c:v>
                </c:pt>
                <c:pt idx="151">
                  <c:v>2060</c:v>
                </c:pt>
                <c:pt idx="152">
                  <c:v>2061</c:v>
                </c:pt>
                <c:pt idx="153">
                  <c:v>2062</c:v>
                </c:pt>
                <c:pt idx="154">
                  <c:v>2063</c:v>
                </c:pt>
                <c:pt idx="155">
                  <c:v>2064</c:v>
                </c:pt>
                <c:pt idx="156">
                  <c:v>2065</c:v>
                </c:pt>
                <c:pt idx="157">
                  <c:v>2066</c:v>
                </c:pt>
                <c:pt idx="158">
                  <c:v>2067</c:v>
                </c:pt>
                <c:pt idx="159">
                  <c:v>2068</c:v>
                </c:pt>
                <c:pt idx="160">
                  <c:v>2069</c:v>
                </c:pt>
                <c:pt idx="161">
                  <c:v>2070</c:v>
                </c:pt>
                <c:pt idx="162">
                  <c:v>2071</c:v>
                </c:pt>
                <c:pt idx="163">
                  <c:v>2072</c:v>
                </c:pt>
                <c:pt idx="164">
                  <c:v>2073</c:v>
                </c:pt>
                <c:pt idx="165">
                  <c:v>2074</c:v>
                </c:pt>
                <c:pt idx="166">
                  <c:v>2075</c:v>
                </c:pt>
                <c:pt idx="167">
                  <c:v>2076</c:v>
                </c:pt>
                <c:pt idx="168">
                  <c:v>2077</c:v>
                </c:pt>
                <c:pt idx="169">
                  <c:v>2078</c:v>
                </c:pt>
                <c:pt idx="170">
                  <c:v>2079</c:v>
                </c:pt>
                <c:pt idx="171">
                  <c:v>2080</c:v>
                </c:pt>
                <c:pt idx="172">
                  <c:v>2081</c:v>
                </c:pt>
                <c:pt idx="173">
                  <c:v>2082</c:v>
                </c:pt>
                <c:pt idx="174">
                  <c:v>2083</c:v>
                </c:pt>
                <c:pt idx="175">
                  <c:v>2084</c:v>
                </c:pt>
                <c:pt idx="176">
                  <c:v>2085</c:v>
                </c:pt>
                <c:pt idx="177">
                  <c:v>2086</c:v>
                </c:pt>
                <c:pt idx="178">
                  <c:v>2087</c:v>
                </c:pt>
                <c:pt idx="179">
                  <c:v>2088</c:v>
                </c:pt>
                <c:pt idx="180">
                  <c:v>2089</c:v>
                </c:pt>
                <c:pt idx="181">
                  <c:v>2090</c:v>
                </c:pt>
                <c:pt idx="182">
                  <c:v>2091</c:v>
                </c:pt>
                <c:pt idx="183">
                  <c:v>2092</c:v>
                </c:pt>
                <c:pt idx="184">
                  <c:v>2093</c:v>
                </c:pt>
                <c:pt idx="185">
                  <c:v>2094</c:v>
                </c:pt>
                <c:pt idx="186">
                  <c:v>2095</c:v>
                </c:pt>
                <c:pt idx="187">
                  <c:v>2096</c:v>
                </c:pt>
                <c:pt idx="188">
                  <c:v>2097</c:v>
                </c:pt>
                <c:pt idx="189">
                  <c:v>2098</c:v>
                </c:pt>
                <c:pt idx="190">
                  <c:v>2099</c:v>
                </c:pt>
                <c:pt idx="191">
                  <c:v>2100</c:v>
                </c:pt>
                <c:pt idx="192">
                  <c:v>2101</c:v>
                </c:pt>
                <c:pt idx="193">
                  <c:v>2102</c:v>
                </c:pt>
                <c:pt idx="194">
                  <c:v>2103</c:v>
                </c:pt>
                <c:pt idx="195">
                  <c:v>2104</c:v>
                </c:pt>
                <c:pt idx="196">
                  <c:v>2105</c:v>
                </c:pt>
                <c:pt idx="197">
                  <c:v>2106</c:v>
                </c:pt>
                <c:pt idx="198">
                  <c:v>2107</c:v>
                </c:pt>
                <c:pt idx="199">
                  <c:v>2108</c:v>
                </c:pt>
                <c:pt idx="200">
                  <c:v>2109</c:v>
                </c:pt>
                <c:pt idx="201">
                  <c:v>2110</c:v>
                </c:pt>
                <c:pt idx="202">
                  <c:v>2111</c:v>
                </c:pt>
                <c:pt idx="203">
                  <c:v>2112</c:v>
                </c:pt>
                <c:pt idx="204">
                  <c:v>2113</c:v>
                </c:pt>
                <c:pt idx="205">
                  <c:v>2114</c:v>
                </c:pt>
                <c:pt idx="206">
                  <c:v>2115</c:v>
                </c:pt>
                <c:pt idx="207">
                  <c:v>2116</c:v>
                </c:pt>
                <c:pt idx="208">
                  <c:v>2117</c:v>
                </c:pt>
                <c:pt idx="209">
                  <c:v>2118</c:v>
                </c:pt>
                <c:pt idx="210">
                  <c:v>2119</c:v>
                </c:pt>
                <c:pt idx="211">
                  <c:v>2120</c:v>
                </c:pt>
                <c:pt idx="212">
                  <c:v>2121</c:v>
                </c:pt>
                <c:pt idx="213">
                  <c:v>2122</c:v>
                </c:pt>
                <c:pt idx="214">
                  <c:v>2123</c:v>
                </c:pt>
                <c:pt idx="215">
                  <c:v>2124</c:v>
                </c:pt>
                <c:pt idx="216">
                  <c:v>2125</c:v>
                </c:pt>
                <c:pt idx="217">
                  <c:v>2126</c:v>
                </c:pt>
                <c:pt idx="218">
                  <c:v>2127</c:v>
                </c:pt>
                <c:pt idx="219">
                  <c:v>2128</c:v>
                </c:pt>
                <c:pt idx="220">
                  <c:v>2129</c:v>
                </c:pt>
                <c:pt idx="221">
                  <c:v>2130</c:v>
                </c:pt>
                <c:pt idx="222">
                  <c:v>2131</c:v>
                </c:pt>
                <c:pt idx="223">
                  <c:v>2132</c:v>
                </c:pt>
                <c:pt idx="224">
                  <c:v>2133</c:v>
                </c:pt>
                <c:pt idx="225">
                  <c:v>2134</c:v>
                </c:pt>
                <c:pt idx="226">
                  <c:v>2135</c:v>
                </c:pt>
                <c:pt idx="227">
                  <c:v>2136</c:v>
                </c:pt>
                <c:pt idx="228">
                  <c:v>2137</c:v>
                </c:pt>
                <c:pt idx="229">
                  <c:v>2138</c:v>
                </c:pt>
                <c:pt idx="230">
                  <c:v>2139</c:v>
                </c:pt>
                <c:pt idx="231">
                  <c:v>2140</c:v>
                </c:pt>
                <c:pt idx="232">
                  <c:v>2141</c:v>
                </c:pt>
                <c:pt idx="233">
                  <c:v>2142</c:v>
                </c:pt>
                <c:pt idx="234">
                  <c:v>2143</c:v>
                </c:pt>
                <c:pt idx="235">
                  <c:v>2144</c:v>
                </c:pt>
                <c:pt idx="236">
                  <c:v>2145</c:v>
                </c:pt>
                <c:pt idx="237">
                  <c:v>2146</c:v>
                </c:pt>
                <c:pt idx="238">
                  <c:v>2147</c:v>
                </c:pt>
                <c:pt idx="239">
                  <c:v>2148</c:v>
                </c:pt>
                <c:pt idx="240">
                  <c:v>2149</c:v>
                </c:pt>
                <c:pt idx="241">
                  <c:v>2150</c:v>
                </c:pt>
                <c:pt idx="242">
                  <c:v>2151</c:v>
                </c:pt>
                <c:pt idx="243">
                  <c:v>2152</c:v>
                </c:pt>
                <c:pt idx="244">
                  <c:v>2153</c:v>
                </c:pt>
                <c:pt idx="245">
                  <c:v>2154</c:v>
                </c:pt>
                <c:pt idx="246">
                  <c:v>2155</c:v>
                </c:pt>
                <c:pt idx="247">
                  <c:v>2156</c:v>
                </c:pt>
                <c:pt idx="248">
                  <c:v>2157</c:v>
                </c:pt>
                <c:pt idx="249">
                  <c:v>2158</c:v>
                </c:pt>
                <c:pt idx="250">
                  <c:v>2159</c:v>
                </c:pt>
                <c:pt idx="251">
                  <c:v>2160</c:v>
                </c:pt>
                <c:pt idx="252">
                  <c:v>2161</c:v>
                </c:pt>
                <c:pt idx="253">
                  <c:v>2162</c:v>
                </c:pt>
                <c:pt idx="254">
                  <c:v>2163</c:v>
                </c:pt>
                <c:pt idx="255">
                  <c:v>2164</c:v>
                </c:pt>
                <c:pt idx="256">
                  <c:v>2165</c:v>
                </c:pt>
                <c:pt idx="257">
                  <c:v>2166</c:v>
                </c:pt>
                <c:pt idx="258">
                  <c:v>2167</c:v>
                </c:pt>
                <c:pt idx="259">
                  <c:v>2168</c:v>
                </c:pt>
                <c:pt idx="260">
                  <c:v>2169</c:v>
                </c:pt>
                <c:pt idx="261">
                  <c:v>2170</c:v>
                </c:pt>
                <c:pt idx="262">
                  <c:v>2171</c:v>
                </c:pt>
                <c:pt idx="263">
                  <c:v>2172</c:v>
                </c:pt>
                <c:pt idx="264">
                  <c:v>2173</c:v>
                </c:pt>
                <c:pt idx="265">
                  <c:v>2174</c:v>
                </c:pt>
                <c:pt idx="266">
                  <c:v>2175</c:v>
                </c:pt>
              </c:numCache>
            </c:numRef>
          </c:xVal>
          <c:yVal>
            <c:numRef>
              <c:f>Graph!$D$1705:$D$1969</c:f>
              <c:numCache>
                <c:formatCode>General</c:formatCode>
                <c:ptCount val="265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3-4102-B3DA-DF34EFE107E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Graph!$A$1704:$A$1970</c:f>
              <c:numCache>
                <c:formatCode>General</c:formatCode>
                <c:ptCount val="267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  <c:pt idx="104">
                  <c:v>2013</c:v>
                </c:pt>
                <c:pt idx="105">
                  <c:v>2014</c:v>
                </c:pt>
                <c:pt idx="106">
                  <c:v>2015</c:v>
                </c:pt>
                <c:pt idx="107">
                  <c:v>2016</c:v>
                </c:pt>
                <c:pt idx="108">
                  <c:v>2017</c:v>
                </c:pt>
                <c:pt idx="109">
                  <c:v>2018</c:v>
                </c:pt>
                <c:pt idx="110">
                  <c:v>2019</c:v>
                </c:pt>
                <c:pt idx="111">
                  <c:v>2020</c:v>
                </c:pt>
                <c:pt idx="112">
                  <c:v>2021</c:v>
                </c:pt>
                <c:pt idx="113">
                  <c:v>2022</c:v>
                </c:pt>
                <c:pt idx="114">
                  <c:v>2023</c:v>
                </c:pt>
                <c:pt idx="115">
                  <c:v>2024</c:v>
                </c:pt>
                <c:pt idx="116">
                  <c:v>2025</c:v>
                </c:pt>
                <c:pt idx="117">
                  <c:v>2026</c:v>
                </c:pt>
                <c:pt idx="118">
                  <c:v>2027</c:v>
                </c:pt>
                <c:pt idx="119">
                  <c:v>2028</c:v>
                </c:pt>
                <c:pt idx="120">
                  <c:v>2029</c:v>
                </c:pt>
                <c:pt idx="121">
                  <c:v>2030</c:v>
                </c:pt>
                <c:pt idx="122">
                  <c:v>2031</c:v>
                </c:pt>
                <c:pt idx="123">
                  <c:v>2032</c:v>
                </c:pt>
                <c:pt idx="124">
                  <c:v>2033</c:v>
                </c:pt>
                <c:pt idx="125">
                  <c:v>2034</c:v>
                </c:pt>
                <c:pt idx="126">
                  <c:v>2035</c:v>
                </c:pt>
                <c:pt idx="127">
                  <c:v>2036</c:v>
                </c:pt>
                <c:pt idx="128">
                  <c:v>2037</c:v>
                </c:pt>
                <c:pt idx="129">
                  <c:v>2038</c:v>
                </c:pt>
                <c:pt idx="130">
                  <c:v>2039</c:v>
                </c:pt>
                <c:pt idx="131">
                  <c:v>2040</c:v>
                </c:pt>
                <c:pt idx="132">
                  <c:v>2041</c:v>
                </c:pt>
                <c:pt idx="133">
                  <c:v>2042</c:v>
                </c:pt>
                <c:pt idx="134">
                  <c:v>2043</c:v>
                </c:pt>
                <c:pt idx="135">
                  <c:v>2044</c:v>
                </c:pt>
                <c:pt idx="136">
                  <c:v>2045</c:v>
                </c:pt>
                <c:pt idx="137">
                  <c:v>2046</c:v>
                </c:pt>
                <c:pt idx="138">
                  <c:v>2047</c:v>
                </c:pt>
                <c:pt idx="139">
                  <c:v>2048</c:v>
                </c:pt>
                <c:pt idx="140">
                  <c:v>2049</c:v>
                </c:pt>
                <c:pt idx="141">
                  <c:v>2050</c:v>
                </c:pt>
                <c:pt idx="142">
                  <c:v>2051</c:v>
                </c:pt>
                <c:pt idx="143">
                  <c:v>2052</c:v>
                </c:pt>
                <c:pt idx="144">
                  <c:v>2053</c:v>
                </c:pt>
                <c:pt idx="145">
                  <c:v>2054</c:v>
                </c:pt>
                <c:pt idx="146">
                  <c:v>2055</c:v>
                </c:pt>
                <c:pt idx="147">
                  <c:v>2056</c:v>
                </c:pt>
                <c:pt idx="148">
                  <c:v>2057</c:v>
                </c:pt>
                <c:pt idx="149">
                  <c:v>2058</c:v>
                </c:pt>
                <c:pt idx="150">
                  <c:v>2059</c:v>
                </c:pt>
                <c:pt idx="151">
                  <c:v>2060</c:v>
                </c:pt>
                <c:pt idx="152">
                  <c:v>2061</c:v>
                </c:pt>
                <c:pt idx="153">
                  <c:v>2062</c:v>
                </c:pt>
                <c:pt idx="154">
                  <c:v>2063</c:v>
                </c:pt>
                <c:pt idx="155">
                  <c:v>2064</c:v>
                </c:pt>
                <c:pt idx="156">
                  <c:v>2065</c:v>
                </c:pt>
                <c:pt idx="157">
                  <c:v>2066</c:v>
                </c:pt>
                <c:pt idx="158">
                  <c:v>2067</c:v>
                </c:pt>
                <c:pt idx="159">
                  <c:v>2068</c:v>
                </c:pt>
                <c:pt idx="160">
                  <c:v>2069</c:v>
                </c:pt>
                <c:pt idx="161">
                  <c:v>2070</c:v>
                </c:pt>
                <c:pt idx="162">
                  <c:v>2071</c:v>
                </c:pt>
                <c:pt idx="163">
                  <c:v>2072</c:v>
                </c:pt>
                <c:pt idx="164">
                  <c:v>2073</c:v>
                </c:pt>
                <c:pt idx="165">
                  <c:v>2074</c:v>
                </c:pt>
                <c:pt idx="166">
                  <c:v>2075</c:v>
                </c:pt>
                <c:pt idx="167">
                  <c:v>2076</c:v>
                </c:pt>
                <c:pt idx="168">
                  <c:v>2077</c:v>
                </c:pt>
                <c:pt idx="169">
                  <c:v>2078</c:v>
                </c:pt>
                <c:pt idx="170">
                  <c:v>2079</c:v>
                </c:pt>
                <c:pt idx="171">
                  <c:v>2080</c:v>
                </c:pt>
                <c:pt idx="172">
                  <c:v>2081</c:v>
                </c:pt>
                <c:pt idx="173">
                  <c:v>2082</c:v>
                </c:pt>
                <c:pt idx="174">
                  <c:v>2083</c:v>
                </c:pt>
                <c:pt idx="175">
                  <c:v>2084</c:v>
                </c:pt>
                <c:pt idx="176">
                  <c:v>2085</c:v>
                </c:pt>
                <c:pt idx="177">
                  <c:v>2086</c:v>
                </c:pt>
                <c:pt idx="178">
                  <c:v>2087</c:v>
                </c:pt>
                <c:pt idx="179">
                  <c:v>2088</c:v>
                </c:pt>
                <c:pt idx="180">
                  <c:v>2089</c:v>
                </c:pt>
                <c:pt idx="181">
                  <c:v>2090</c:v>
                </c:pt>
                <c:pt idx="182">
                  <c:v>2091</c:v>
                </c:pt>
                <c:pt idx="183">
                  <c:v>2092</c:v>
                </c:pt>
                <c:pt idx="184">
                  <c:v>2093</c:v>
                </c:pt>
                <c:pt idx="185">
                  <c:v>2094</c:v>
                </c:pt>
                <c:pt idx="186">
                  <c:v>2095</c:v>
                </c:pt>
                <c:pt idx="187">
                  <c:v>2096</c:v>
                </c:pt>
                <c:pt idx="188">
                  <c:v>2097</c:v>
                </c:pt>
                <c:pt idx="189">
                  <c:v>2098</c:v>
                </c:pt>
                <c:pt idx="190">
                  <c:v>2099</c:v>
                </c:pt>
                <c:pt idx="191">
                  <c:v>2100</c:v>
                </c:pt>
                <c:pt idx="192">
                  <c:v>2101</c:v>
                </c:pt>
                <c:pt idx="193">
                  <c:v>2102</c:v>
                </c:pt>
                <c:pt idx="194">
                  <c:v>2103</c:v>
                </c:pt>
                <c:pt idx="195">
                  <c:v>2104</c:v>
                </c:pt>
                <c:pt idx="196">
                  <c:v>2105</c:v>
                </c:pt>
                <c:pt idx="197">
                  <c:v>2106</c:v>
                </c:pt>
                <c:pt idx="198">
                  <c:v>2107</c:v>
                </c:pt>
                <c:pt idx="199">
                  <c:v>2108</c:v>
                </c:pt>
                <c:pt idx="200">
                  <c:v>2109</c:v>
                </c:pt>
                <c:pt idx="201">
                  <c:v>2110</c:v>
                </c:pt>
                <c:pt idx="202">
                  <c:v>2111</c:v>
                </c:pt>
                <c:pt idx="203">
                  <c:v>2112</c:v>
                </c:pt>
                <c:pt idx="204">
                  <c:v>2113</c:v>
                </c:pt>
                <c:pt idx="205">
                  <c:v>2114</c:v>
                </c:pt>
                <c:pt idx="206">
                  <c:v>2115</c:v>
                </c:pt>
                <c:pt idx="207">
                  <c:v>2116</c:v>
                </c:pt>
                <c:pt idx="208">
                  <c:v>2117</c:v>
                </c:pt>
                <c:pt idx="209">
                  <c:v>2118</c:v>
                </c:pt>
                <c:pt idx="210">
                  <c:v>2119</c:v>
                </c:pt>
                <c:pt idx="211">
                  <c:v>2120</c:v>
                </c:pt>
                <c:pt idx="212">
                  <c:v>2121</c:v>
                </c:pt>
                <c:pt idx="213">
                  <c:v>2122</c:v>
                </c:pt>
                <c:pt idx="214">
                  <c:v>2123</c:v>
                </c:pt>
                <c:pt idx="215">
                  <c:v>2124</c:v>
                </c:pt>
                <c:pt idx="216">
                  <c:v>2125</c:v>
                </c:pt>
                <c:pt idx="217">
                  <c:v>2126</c:v>
                </c:pt>
                <c:pt idx="218">
                  <c:v>2127</c:v>
                </c:pt>
                <c:pt idx="219">
                  <c:v>2128</c:v>
                </c:pt>
                <c:pt idx="220">
                  <c:v>2129</c:v>
                </c:pt>
                <c:pt idx="221">
                  <c:v>2130</c:v>
                </c:pt>
                <c:pt idx="222">
                  <c:v>2131</c:v>
                </c:pt>
                <c:pt idx="223">
                  <c:v>2132</c:v>
                </c:pt>
                <c:pt idx="224">
                  <c:v>2133</c:v>
                </c:pt>
                <c:pt idx="225">
                  <c:v>2134</c:v>
                </c:pt>
                <c:pt idx="226">
                  <c:v>2135</c:v>
                </c:pt>
                <c:pt idx="227">
                  <c:v>2136</c:v>
                </c:pt>
                <c:pt idx="228">
                  <c:v>2137</c:v>
                </c:pt>
                <c:pt idx="229">
                  <c:v>2138</c:v>
                </c:pt>
                <c:pt idx="230">
                  <c:v>2139</c:v>
                </c:pt>
                <c:pt idx="231">
                  <c:v>2140</c:v>
                </c:pt>
                <c:pt idx="232">
                  <c:v>2141</c:v>
                </c:pt>
                <c:pt idx="233">
                  <c:v>2142</c:v>
                </c:pt>
                <c:pt idx="234">
                  <c:v>2143</c:v>
                </c:pt>
                <c:pt idx="235">
                  <c:v>2144</c:v>
                </c:pt>
                <c:pt idx="236">
                  <c:v>2145</c:v>
                </c:pt>
                <c:pt idx="237">
                  <c:v>2146</c:v>
                </c:pt>
                <c:pt idx="238">
                  <c:v>2147</c:v>
                </c:pt>
                <c:pt idx="239">
                  <c:v>2148</c:v>
                </c:pt>
                <c:pt idx="240">
                  <c:v>2149</c:v>
                </c:pt>
                <c:pt idx="241">
                  <c:v>2150</c:v>
                </c:pt>
                <c:pt idx="242">
                  <c:v>2151</c:v>
                </c:pt>
                <c:pt idx="243">
                  <c:v>2152</c:v>
                </c:pt>
                <c:pt idx="244">
                  <c:v>2153</c:v>
                </c:pt>
                <c:pt idx="245">
                  <c:v>2154</c:v>
                </c:pt>
                <c:pt idx="246">
                  <c:v>2155</c:v>
                </c:pt>
                <c:pt idx="247">
                  <c:v>2156</c:v>
                </c:pt>
                <c:pt idx="248">
                  <c:v>2157</c:v>
                </c:pt>
                <c:pt idx="249">
                  <c:v>2158</c:v>
                </c:pt>
                <c:pt idx="250">
                  <c:v>2159</c:v>
                </c:pt>
                <c:pt idx="251">
                  <c:v>2160</c:v>
                </c:pt>
                <c:pt idx="252">
                  <c:v>2161</c:v>
                </c:pt>
                <c:pt idx="253">
                  <c:v>2162</c:v>
                </c:pt>
                <c:pt idx="254">
                  <c:v>2163</c:v>
                </c:pt>
                <c:pt idx="255">
                  <c:v>2164</c:v>
                </c:pt>
                <c:pt idx="256">
                  <c:v>2165</c:v>
                </c:pt>
                <c:pt idx="257">
                  <c:v>2166</c:v>
                </c:pt>
                <c:pt idx="258">
                  <c:v>2167</c:v>
                </c:pt>
                <c:pt idx="259">
                  <c:v>2168</c:v>
                </c:pt>
                <c:pt idx="260">
                  <c:v>2169</c:v>
                </c:pt>
                <c:pt idx="261">
                  <c:v>2170</c:v>
                </c:pt>
                <c:pt idx="262">
                  <c:v>2171</c:v>
                </c:pt>
                <c:pt idx="263">
                  <c:v>2172</c:v>
                </c:pt>
                <c:pt idx="264">
                  <c:v>2173</c:v>
                </c:pt>
                <c:pt idx="265">
                  <c:v>2174</c:v>
                </c:pt>
                <c:pt idx="266">
                  <c:v>2175</c:v>
                </c:pt>
              </c:numCache>
            </c:numRef>
          </c:xVal>
          <c:yVal>
            <c:numRef>
              <c:f>Graph!$B$1705:$B$1969</c:f>
              <c:numCache>
                <c:formatCode>General</c:formatCode>
                <c:ptCount val="2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3-4102-B3DA-DF34EFE107E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Graph!$A$1704:$A$1970</c:f>
              <c:numCache>
                <c:formatCode>General</c:formatCode>
                <c:ptCount val="267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  <c:pt idx="104">
                  <c:v>2013</c:v>
                </c:pt>
                <c:pt idx="105">
                  <c:v>2014</c:v>
                </c:pt>
                <c:pt idx="106">
                  <c:v>2015</c:v>
                </c:pt>
                <c:pt idx="107">
                  <c:v>2016</c:v>
                </c:pt>
                <c:pt idx="108">
                  <c:v>2017</c:v>
                </c:pt>
                <c:pt idx="109">
                  <c:v>2018</c:v>
                </c:pt>
                <c:pt idx="110">
                  <c:v>2019</c:v>
                </c:pt>
                <c:pt idx="111">
                  <c:v>2020</c:v>
                </c:pt>
                <c:pt idx="112">
                  <c:v>2021</c:v>
                </c:pt>
                <c:pt idx="113">
                  <c:v>2022</c:v>
                </c:pt>
                <c:pt idx="114">
                  <c:v>2023</c:v>
                </c:pt>
                <c:pt idx="115">
                  <c:v>2024</c:v>
                </c:pt>
                <c:pt idx="116">
                  <c:v>2025</c:v>
                </c:pt>
                <c:pt idx="117">
                  <c:v>2026</c:v>
                </c:pt>
                <c:pt idx="118">
                  <c:v>2027</c:v>
                </c:pt>
                <c:pt idx="119">
                  <c:v>2028</c:v>
                </c:pt>
                <c:pt idx="120">
                  <c:v>2029</c:v>
                </c:pt>
                <c:pt idx="121">
                  <c:v>2030</c:v>
                </c:pt>
                <c:pt idx="122">
                  <c:v>2031</c:v>
                </c:pt>
                <c:pt idx="123">
                  <c:v>2032</c:v>
                </c:pt>
                <c:pt idx="124">
                  <c:v>2033</c:v>
                </c:pt>
                <c:pt idx="125">
                  <c:v>2034</c:v>
                </c:pt>
                <c:pt idx="126">
                  <c:v>2035</c:v>
                </c:pt>
                <c:pt idx="127">
                  <c:v>2036</c:v>
                </c:pt>
                <c:pt idx="128">
                  <c:v>2037</c:v>
                </c:pt>
                <c:pt idx="129">
                  <c:v>2038</c:v>
                </c:pt>
                <c:pt idx="130">
                  <c:v>2039</c:v>
                </c:pt>
                <c:pt idx="131">
                  <c:v>2040</c:v>
                </c:pt>
                <c:pt idx="132">
                  <c:v>2041</c:v>
                </c:pt>
                <c:pt idx="133">
                  <c:v>2042</c:v>
                </c:pt>
                <c:pt idx="134">
                  <c:v>2043</c:v>
                </c:pt>
                <c:pt idx="135">
                  <c:v>2044</c:v>
                </c:pt>
                <c:pt idx="136">
                  <c:v>2045</c:v>
                </c:pt>
                <c:pt idx="137">
                  <c:v>2046</c:v>
                </c:pt>
                <c:pt idx="138">
                  <c:v>2047</c:v>
                </c:pt>
                <c:pt idx="139">
                  <c:v>2048</c:v>
                </c:pt>
                <c:pt idx="140">
                  <c:v>2049</c:v>
                </c:pt>
                <c:pt idx="141">
                  <c:v>2050</c:v>
                </c:pt>
                <c:pt idx="142">
                  <c:v>2051</c:v>
                </c:pt>
                <c:pt idx="143">
                  <c:v>2052</c:v>
                </c:pt>
                <c:pt idx="144">
                  <c:v>2053</c:v>
                </c:pt>
                <c:pt idx="145">
                  <c:v>2054</c:v>
                </c:pt>
                <c:pt idx="146">
                  <c:v>2055</c:v>
                </c:pt>
                <c:pt idx="147">
                  <c:v>2056</c:v>
                </c:pt>
                <c:pt idx="148">
                  <c:v>2057</c:v>
                </c:pt>
                <c:pt idx="149">
                  <c:v>2058</c:v>
                </c:pt>
                <c:pt idx="150">
                  <c:v>2059</c:v>
                </c:pt>
                <c:pt idx="151">
                  <c:v>2060</c:v>
                </c:pt>
                <c:pt idx="152">
                  <c:v>2061</c:v>
                </c:pt>
                <c:pt idx="153">
                  <c:v>2062</c:v>
                </c:pt>
                <c:pt idx="154">
                  <c:v>2063</c:v>
                </c:pt>
                <c:pt idx="155">
                  <c:v>2064</c:v>
                </c:pt>
                <c:pt idx="156">
                  <c:v>2065</c:v>
                </c:pt>
                <c:pt idx="157">
                  <c:v>2066</c:v>
                </c:pt>
                <c:pt idx="158">
                  <c:v>2067</c:v>
                </c:pt>
                <c:pt idx="159">
                  <c:v>2068</c:v>
                </c:pt>
                <c:pt idx="160">
                  <c:v>2069</c:v>
                </c:pt>
                <c:pt idx="161">
                  <c:v>2070</c:v>
                </c:pt>
                <c:pt idx="162">
                  <c:v>2071</c:v>
                </c:pt>
                <c:pt idx="163">
                  <c:v>2072</c:v>
                </c:pt>
                <c:pt idx="164">
                  <c:v>2073</c:v>
                </c:pt>
                <c:pt idx="165">
                  <c:v>2074</c:v>
                </c:pt>
                <c:pt idx="166">
                  <c:v>2075</c:v>
                </c:pt>
                <c:pt idx="167">
                  <c:v>2076</c:v>
                </c:pt>
                <c:pt idx="168">
                  <c:v>2077</c:v>
                </c:pt>
                <c:pt idx="169">
                  <c:v>2078</c:v>
                </c:pt>
                <c:pt idx="170">
                  <c:v>2079</c:v>
                </c:pt>
                <c:pt idx="171">
                  <c:v>2080</c:v>
                </c:pt>
                <c:pt idx="172">
                  <c:v>2081</c:v>
                </c:pt>
                <c:pt idx="173">
                  <c:v>2082</c:v>
                </c:pt>
                <c:pt idx="174">
                  <c:v>2083</c:v>
                </c:pt>
                <c:pt idx="175">
                  <c:v>2084</c:v>
                </c:pt>
                <c:pt idx="176">
                  <c:v>2085</c:v>
                </c:pt>
                <c:pt idx="177">
                  <c:v>2086</c:v>
                </c:pt>
                <c:pt idx="178">
                  <c:v>2087</c:v>
                </c:pt>
                <c:pt idx="179">
                  <c:v>2088</c:v>
                </c:pt>
                <c:pt idx="180">
                  <c:v>2089</c:v>
                </c:pt>
                <c:pt idx="181">
                  <c:v>2090</c:v>
                </c:pt>
                <c:pt idx="182">
                  <c:v>2091</c:v>
                </c:pt>
                <c:pt idx="183">
                  <c:v>2092</c:v>
                </c:pt>
                <c:pt idx="184">
                  <c:v>2093</c:v>
                </c:pt>
                <c:pt idx="185">
                  <c:v>2094</c:v>
                </c:pt>
                <c:pt idx="186">
                  <c:v>2095</c:v>
                </c:pt>
                <c:pt idx="187">
                  <c:v>2096</c:v>
                </c:pt>
                <c:pt idx="188">
                  <c:v>2097</c:v>
                </c:pt>
                <c:pt idx="189">
                  <c:v>2098</c:v>
                </c:pt>
                <c:pt idx="190">
                  <c:v>2099</c:v>
                </c:pt>
                <c:pt idx="191">
                  <c:v>2100</c:v>
                </c:pt>
                <c:pt idx="192">
                  <c:v>2101</c:v>
                </c:pt>
                <c:pt idx="193">
                  <c:v>2102</c:v>
                </c:pt>
                <c:pt idx="194">
                  <c:v>2103</c:v>
                </c:pt>
                <c:pt idx="195">
                  <c:v>2104</c:v>
                </c:pt>
                <c:pt idx="196">
                  <c:v>2105</c:v>
                </c:pt>
                <c:pt idx="197">
                  <c:v>2106</c:v>
                </c:pt>
                <c:pt idx="198">
                  <c:v>2107</c:v>
                </c:pt>
                <c:pt idx="199">
                  <c:v>2108</c:v>
                </c:pt>
                <c:pt idx="200">
                  <c:v>2109</c:v>
                </c:pt>
                <c:pt idx="201">
                  <c:v>2110</c:v>
                </c:pt>
                <c:pt idx="202">
                  <c:v>2111</c:v>
                </c:pt>
                <c:pt idx="203">
                  <c:v>2112</c:v>
                </c:pt>
                <c:pt idx="204">
                  <c:v>2113</c:v>
                </c:pt>
                <c:pt idx="205">
                  <c:v>2114</c:v>
                </c:pt>
                <c:pt idx="206">
                  <c:v>2115</c:v>
                </c:pt>
                <c:pt idx="207">
                  <c:v>2116</c:v>
                </c:pt>
                <c:pt idx="208">
                  <c:v>2117</c:v>
                </c:pt>
                <c:pt idx="209">
                  <c:v>2118</c:v>
                </c:pt>
                <c:pt idx="210">
                  <c:v>2119</c:v>
                </c:pt>
                <c:pt idx="211">
                  <c:v>2120</c:v>
                </c:pt>
                <c:pt idx="212">
                  <c:v>2121</c:v>
                </c:pt>
                <c:pt idx="213">
                  <c:v>2122</c:v>
                </c:pt>
                <c:pt idx="214">
                  <c:v>2123</c:v>
                </c:pt>
                <c:pt idx="215">
                  <c:v>2124</c:v>
                </c:pt>
                <c:pt idx="216">
                  <c:v>2125</c:v>
                </c:pt>
                <c:pt idx="217">
                  <c:v>2126</c:v>
                </c:pt>
                <c:pt idx="218">
                  <c:v>2127</c:v>
                </c:pt>
                <c:pt idx="219">
                  <c:v>2128</c:v>
                </c:pt>
                <c:pt idx="220">
                  <c:v>2129</c:v>
                </c:pt>
                <c:pt idx="221">
                  <c:v>2130</c:v>
                </c:pt>
                <c:pt idx="222">
                  <c:v>2131</c:v>
                </c:pt>
                <c:pt idx="223">
                  <c:v>2132</c:v>
                </c:pt>
                <c:pt idx="224">
                  <c:v>2133</c:v>
                </c:pt>
                <c:pt idx="225">
                  <c:v>2134</c:v>
                </c:pt>
                <c:pt idx="226">
                  <c:v>2135</c:v>
                </c:pt>
                <c:pt idx="227">
                  <c:v>2136</c:v>
                </c:pt>
                <c:pt idx="228">
                  <c:v>2137</c:v>
                </c:pt>
                <c:pt idx="229">
                  <c:v>2138</c:v>
                </c:pt>
                <c:pt idx="230">
                  <c:v>2139</c:v>
                </c:pt>
                <c:pt idx="231">
                  <c:v>2140</c:v>
                </c:pt>
                <c:pt idx="232">
                  <c:v>2141</c:v>
                </c:pt>
                <c:pt idx="233">
                  <c:v>2142</c:v>
                </c:pt>
                <c:pt idx="234">
                  <c:v>2143</c:v>
                </c:pt>
                <c:pt idx="235">
                  <c:v>2144</c:v>
                </c:pt>
                <c:pt idx="236">
                  <c:v>2145</c:v>
                </c:pt>
                <c:pt idx="237">
                  <c:v>2146</c:v>
                </c:pt>
                <c:pt idx="238">
                  <c:v>2147</c:v>
                </c:pt>
                <c:pt idx="239">
                  <c:v>2148</c:v>
                </c:pt>
                <c:pt idx="240">
                  <c:v>2149</c:v>
                </c:pt>
                <c:pt idx="241">
                  <c:v>2150</c:v>
                </c:pt>
                <c:pt idx="242">
                  <c:v>2151</c:v>
                </c:pt>
                <c:pt idx="243">
                  <c:v>2152</c:v>
                </c:pt>
                <c:pt idx="244">
                  <c:v>2153</c:v>
                </c:pt>
                <c:pt idx="245">
                  <c:v>2154</c:v>
                </c:pt>
                <c:pt idx="246">
                  <c:v>2155</c:v>
                </c:pt>
                <c:pt idx="247">
                  <c:v>2156</c:v>
                </c:pt>
                <c:pt idx="248">
                  <c:v>2157</c:v>
                </c:pt>
                <c:pt idx="249">
                  <c:v>2158</c:v>
                </c:pt>
                <c:pt idx="250">
                  <c:v>2159</c:v>
                </c:pt>
                <c:pt idx="251">
                  <c:v>2160</c:v>
                </c:pt>
                <c:pt idx="252">
                  <c:v>2161</c:v>
                </c:pt>
                <c:pt idx="253">
                  <c:v>2162</c:v>
                </c:pt>
                <c:pt idx="254">
                  <c:v>2163</c:v>
                </c:pt>
                <c:pt idx="255">
                  <c:v>2164</c:v>
                </c:pt>
                <c:pt idx="256">
                  <c:v>2165</c:v>
                </c:pt>
                <c:pt idx="257">
                  <c:v>2166</c:v>
                </c:pt>
                <c:pt idx="258">
                  <c:v>2167</c:v>
                </c:pt>
                <c:pt idx="259">
                  <c:v>2168</c:v>
                </c:pt>
                <c:pt idx="260">
                  <c:v>2169</c:v>
                </c:pt>
                <c:pt idx="261">
                  <c:v>2170</c:v>
                </c:pt>
                <c:pt idx="262">
                  <c:v>2171</c:v>
                </c:pt>
                <c:pt idx="263">
                  <c:v>2172</c:v>
                </c:pt>
                <c:pt idx="264">
                  <c:v>2173</c:v>
                </c:pt>
                <c:pt idx="265">
                  <c:v>2174</c:v>
                </c:pt>
                <c:pt idx="266">
                  <c:v>2175</c:v>
                </c:pt>
              </c:numCache>
            </c:numRef>
          </c:xVal>
          <c:yVal>
            <c:numRef>
              <c:f>Graph!$C$1705:$C$1969</c:f>
              <c:numCache>
                <c:formatCode>General</c:formatCode>
                <c:ptCount val="265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3-4102-B3DA-DF34EFE107E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Graph!$A$1704:$A$1970</c:f>
              <c:numCache>
                <c:formatCode>General</c:formatCode>
                <c:ptCount val="267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  <c:pt idx="104">
                  <c:v>2013</c:v>
                </c:pt>
                <c:pt idx="105">
                  <c:v>2014</c:v>
                </c:pt>
                <c:pt idx="106">
                  <c:v>2015</c:v>
                </c:pt>
                <c:pt idx="107">
                  <c:v>2016</c:v>
                </c:pt>
                <c:pt idx="108">
                  <c:v>2017</c:v>
                </c:pt>
                <c:pt idx="109">
                  <c:v>2018</c:v>
                </c:pt>
                <c:pt idx="110">
                  <c:v>2019</c:v>
                </c:pt>
                <c:pt idx="111">
                  <c:v>2020</c:v>
                </c:pt>
                <c:pt idx="112">
                  <c:v>2021</c:v>
                </c:pt>
                <c:pt idx="113">
                  <c:v>2022</c:v>
                </c:pt>
                <c:pt idx="114">
                  <c:v>2023</c:v>
                </c:pt>
                <c:pt idx="115">
                  <c:v>2024</c:v>
                </c:pt>
                <c:pt idx="116">
                  <c:v>2025</c:v>
                </c:pt>
                <c:pt idx="117">
                  <c:v>2026</c:v>
                </c:pt>
                <c:pt idx="118">
                  <c:v>2027</c:v>
                </c:pt>
                <c:pt idx="119">
                  <c:v>2028</c:v>
                </c:pt>
                <c:pt idx="120">
                  <c:v>2029</c:v>
                </c:pt>
                <c:pt idx="121">
                  <c:v>2030</c:v>
                </c:pt>
                <c:pt idx="122">
                  <c:v>2031</c:v>
                </c:pt>
                <c:pt idx="123">
                  <c:v>2032</c:v>
                </c:pt>
                <c:pt idx="124">
                  <c:v>2033</c:v>
                </c:pt>
                <c:pt idx="125">
                  <c:v>2034</c:v>
                </c:pt>
                <c:pt idx="126">
                  <c:v>2035</c:v>
                </c:pt>
                <c:pt idx="127">
                  <c:v>2036</c:v>
                </c:pt>
                <c:pt idx="128">
                  <c:v>2037</c:v>
                </c:pt>
                <c:pt idx="129">
                  <c:v>2038</c:v>
                </c:pt>
                <c:pt idx="130">
                  <c:v>2039</c:v>
                </c:pt>
                <c:pt idx="131">
                  <c:v>2040</c:v>
                </c:pt>
                <c:pt idx="132">
                  <c:v>2041</c:v>
                </c:pt>
                <c:pt idx="133">
                  <c:v>2042</c:v>
                </c:pt>
                <c:pt idx="134">
                  <c:v>2043</c:v>
                </c:pt>
                <c:pt idx="135">
                  <c:v>2044</c:v>
                </c:pt>
                <c:pt idx="136">
                  <c:v>2045</c:v>
                </c:pt>
                <c:pt idx="137">
                  <c:v>2046</c:v>
                </c:pt>
                <c:pt idx="138">
                  <c:v>2047</c:v>
                </c:pt>
                <c:pt idx="139">
                  <c:v>2048</c:v>
                </c:pt>
                <c:pt idx="140">
                  <c:v>2049</c:v>
                </c:pt>
                <c:pt idx="141">
                  <c:v>2050</c:v>
                </c:pt>
                <c:pt idx="142">
                  <c:v>2051</c:v>
                </c:pt>
                <c:pt idx="143">
                  <c:v>2052</c:v>
                </c:pt>
                <c:pt idx="144">
                  <c:v>2053</c:v>
                </c:pt>
                <c:pt idx="145">
                  <c:v>2054</c:v>
                </c:pt>
                <c:pt idx="146">
                  <c:v>2055</c:v>
                </c:pt>
                <c:pt idx="147">
                  <c:v>2056</c:v>
                </c:pt>
                <c:pt idx="148">
                  <c:v>2057</c:v>
                </c:pt>
                <c:pt idx="149">
                  <c:v>2058</c:v>
                </c:pt>
                <c:pt idx="150">
                  <c:v>2059</c:v>
                </c:pt>
                <c:pt idx="151">
                  <c:v>2060</c:v>
                </c:pt>
                <c:pt idx="152">
                  <c:v>2061</c:v>
                </c:pt>
                <c:pt idx="153">
                  <c:v>2062</c:v>
                </c:pt>
                <c:pt idx="154">
                  <c:v>2063</c:v>
                </c:pt>
                <c:pt idx="155">
                  <c:v>2064</c:v>
                </c:pt>
                <c:pt idx="156">
                  <c:v>2065</c:v>
                </c:pt>
                <c:pt idx="157">
                  <c:v>2066</c:v>
                </c:pt>
                <c:pt idx="158">
                  <c:v>2067</c:v>
                </c:pt>
                <c:pt idx="159">
                  <c:v>2068</c:v>
                </c:pt>
                <c:pt idx="160">
                  <c:v>2069</c:v>
                </c:pt>
                <c:pt idx="161">
                  <c:v>2070</c:v>
                </c:pt>
                <c:pt idx="162">
                  <c:v>2071</c:v>
                </c:pt>
                <c:pt idx="163">
                  <c:v>2072</c:v>
                </c:pt>
                <c:pt idx="164">
                  <c:v>2073</c:v>
                </c:pt>
                <c:pt idx="165">
                  <c:v>2074</c:v>
                </c:pt>
                <c:pt idx="166">
                  <c:v>2075</c:v>
                </c:pt>
                <c:pt idx="167">
                  <c:v>2076</c:v>
                </c:pt>
                <c:pt idx="168">
                  <c:v>2077</c:v>
                </c:pt>
                <c:pt idx="169">
                  <c:v>2078</c:v>
                </c:pt>
                <c:pt idx="170">
                  <c:v>2079</c:v>
                </c:pt>
                <c:pt idx="171">
                  <c:v>2080</c:v>
                </c:pt>
                <c:pt idx="172">
                  <c:v>2081</c:v>
                </c:pt>
                <c:pt idx="173">
                  <c:v>2082</c:v>
                </c:pt>
                <c:pt idx="174">
                  <c:v>2083</c:v>
                </c:pt>
                <c:pt idx="175">
                  <c:v>2084</c:v>
                </c:pt>
                <c:pt idx="176">
                  <c:v>2085</c:v>
                </c:pt>
                <c:pt idx="177">
                  <c:v>2086</c:v>
                </c:pt>
                <c:pt idx="178">
                  <c:v>2087</c:v>
                </c:pt>
                <c:pt idx="179">
                  <c:v>2088</c:v>
                </c:pt>
                <c:pt idx="180">
                  <c:v>2089</c:v>
                </c:pt>
                <c:pt idx="181">
                  <c:v>2090</c:v>
                </c:pt>
                <c:pt idx="182">
                  <c:v>2091</c:v>
                </c:pt>
                <c:pt idx="183">
                  <c:v>2092</c:v>
                </c:pt>
                <c:pt idx="184">
                  <c:v>2093</c:v>
                </c:pt>
                <c:pt idx="185">
                  <c:v>2094</c:v>
                </c:pt>
                <c:pt idx="186">
                  <c:v>2095</c:v>
                </c:pt>
                <c:pt idx="187">
                  <c:v>2096</c:v>
                </c:pt>
                <c:pt idx="188">
                  <c:v>2097</c:v>
                </c:pt>
                <c:pt idx="189">
                  <c:v>2098</c:v>
                </c:pt>
                <c:pt idx="190">
                  <c:v>2099</c:v>
                </c:pt>
                <c:pt idx="191">
                  <c:v>2100</c:v>
                </c:pt>
                <c:pt idx="192">
                  <c:v>2101</c:v>
                </c:pt>
                <c:pt idx="193">
                  <c:v>2102</c:v>
                </c:pt>
                <c:pt idx="194">
                  <c:v>2103</c:v>
                </c:pt>
                <c:pt idx="195">
                  <c:v>2104</c:v>
                </c:pt>
                <c:pt idx="196">
                  <c:v>2105</c:v>
                </c:pt>
                <c:pt idx="197">
                  <c:v>2106</c:v>
                </c:pt>
                <c:pt idx="198">
                  <c:v>2107</c:v>
                </c:pt>
                <c:pt idx="199">
                  <c:v>2108</c:v>
                </c:pt>
                <c:pt idx="200">
                  <c:v>2109</c:v>
                </c:pt>
                <c:pt idx="201">
                  <c:v>2110</c:v>
                </c:pt>
                <c:pt idx="202">
                  <c:v>2111</c:v>
                </c:pt>
                <c:pt idx="203">
                  <c:v>2112</c:v>
                </c:pt>
                <c:pt idx="204">
                  <c:v>2113</c:v>
                </c:pt>
                <c:pt idx="205">
                  <c:v>2114</c:v>
                </c:pt>
                <c:pt idx="206">
                  <c:v>2115</c:v>
                </c:pt>
                <c:pt idx="207">
                  <c:v>2116</c:v>
                </c:pt>
                <c:pt idx="208">
                  <c:v>2117</c:v>
                </c:pt>
                <c:pt idx="209">
                  <c:v>2118</c:v>
                </c:pt>
                <c:pt idx="210">
                  <c:v>2119</c:v>
                </c:pt>
                <c:pt idx="211">
                  <c:v>2120</c:v>
                </c:pt>
                <c:pt idx="212">
                  <c:v>2121</c:v>
                </c:pt>
                <c:pt idx="213">
                  <c:v>2122</c:v>
                </c:pt>
                <c:pt idx="214">
                  <c:v>2123</c:v>
                </c:pt>
                <c:pt idx="215">
                  <c:v>2124</c:v>
                </c:pt>
                <c:pt idx="216">
                  <c:v>2125</c:v>
                </c:pt>
                <c:pt idx="217">
                  <c:v>2126</c:v>
                </c:pt>
                <c:pt idx="218">
                  <c:v>2127</c:v>
                </c:pt>
                <c:pt idx="219">
                  <c:v>2128</c:v>
                </c:pt>
                <c:pt idx="220">
                  <c:v>2129</c:v>
                </c:pt>
                <c:pt idx="221">
                  <c:v>2130</c:v>
                </c:pt>
                <c:pt idx="222">
                  <c:v>2131</c:v>
                </c:pt>
                <c:pt idx="223">
                  <c:v>2132</c:v>
                </c:pt>
                <c:pt idx="224">
                  <c:v>2133</c:v>
                </c:pt>
                <c:pt idx="225">
                  <c:v>2134</c:v>
                </c:pt>
                <c:pt idx="226">
                  <c:v>2135</c:v>
                </c:pt>
                <c:pt idx="227">
                  <c:v>2136</c:v>
                </c:pt>
                <c:pt idx="228">
                  <c:v>2137</c:v>
                </c:pt>
                <c:pt idx="229">
                  <c:v>2138</c:v>
                </c:pt>
                <c:pt idx="230">
                  <c:v>2139</c:v>
                </c:pt>
                <c:pt idx="231">
                  <c:v>2140</c:v>
                </c:pt>
                <c:pt idx="232">
                  <c:v>2141</c:v>
                </c:pt>
                <c:pt idx="233">
                  <c:v>2142</c:v>
                </c:pt>
                <c:pt idx="234">
                  <c:v>2143</c:v>
                </c:pt>
                <c:pt idx="235">
                  <c:v>2144</c:v>
                </c:pt>
                <c:pt idx="236">
                  <c:v>2145</c:v>
                </c:pt>
                <c:pt idx="237">
                  <c:v>2146</c:v>
                </c:pt>
                <c:pt idx="238">
                  <c:v>2147</c:v>
                </c:pt>
                <c:pt idx="239">
                  <c:v>2148</c:v>
                </c:pt>
                <c:pt idx="240">
                  <c:v>2149</c:v>
                </c:pt>
                <c:pt idx="241">
                  <c:v>2150</c:v>
                </c:pt>
                <c:pt idx="242">
                  <c:v>2151</c:v>
                </c:pt>
                <c:pt idx="243">
                  <c:v>2152</c:v>
                </c:pt>
                <c:pt idx="244">
                  <c:v>2153</c:v>
                </c:pt>
                <c:pt idx="245">
                  <c:v>2154</c:v>
                </c:pt>
                <c:pt idx="246">
                  <c:v>2155</c:v>
                </c:pt>
                <c:pt idx="247">
                  <c:v>2156</c:v>
                </c:pt>
                <c:pt idx="248">
                  <c:v>2157</c:v>
                </c:pt>
                <c:pt idx="249">
                  <c:v>2158</c:v>
                </c:pt>
                <c:pt idx="250">
                  <c:v>2159</c:v>
                </c:pt>
                <c:pt idx="251">
                  <c:v>2160</c:v>
                </c:pt>
                <c:pt idx="252">
                  <c:v>2161</c:v>
                </c:pt>
                <c:pt idx="253">
                  <c:v>2162</c:v>
                </c:pt>
                <c:pt idx="254">
                  <c:v>2163</c:v>
                </c:pt>
                <c:pt idx="255">
                  <c:v>2164</c:v>
                </c:pt>
                <c:pt idx="256">
                  <c:v>2165</c:v>
                </c:pt>
                <c:pt idx="257">
                  <c:v>2166</c:v>
                </c:pt>
                <c:pt idx="258">
                  <c:v>2167</c:v>
                </c:pt>
                <c:pt idx="259">
                  <c:v>2168</c:v>
                </c:pt>
                <c:pt idx="260">
                  <c:v>2169</c:v>
                </c:pt>
                <c:pt idx="261">
                  <c:v>2170</c:v>
                </c:pt>
                <c:pt idx="262">
                  <c:v>2171</c:v>
                </c:pt>
                <c:pt idx="263">
                  <c:v>2172</c:v>
                </c:pt>
                <c:pt idx="264">
                  <c:v>2173</c:v>
                </c:pt>
                <c:pt idx="265">
                  <c:v>2174</c:v>
                </c:pt>
                <c:pt idx="266">
                  <c:v>2175</c:v>
                </c:pt>
              </c:numCache>
            </c:numRef>
          </c:xVal>
          <c:yVal>
            <c:numRef>
              <c:f>Graph!$E$1705:$E$1969</c:f>
              <c:numCache>
                <c:formatCode>General</c:formatCode>
                <c:ptCount val="265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3-4102-B3DA-DF34EFE107E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Graph!$A$1704:$A$1970</c:f>
              <c:numCache>
                <c:formatCode>General</c:formatCode>
                <c:ptCount val="267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  <c:pt idx="104">
                  <c:v>2013</c:v>
                </c:pt>
                <c:pt idx="105">
                  <c:v>2014</c:v>
                </c:pt>
                <c:pt idx="106">
                  <c:v>2015</c:v>
                </c:pt>
                <c:pt idx="107">
                  <c:v>2016</c:v>
                </c:pt>
                <c:pt idx="108">
                  <c:v>2017</c:v>
                </c:pt>
                <c:pt idx="109">
                  <c:v>2018</c:v>
                </c:pt>
                <c:pt idx="110">
                  <c:v>2019</c:v>
                </c:pt>
                <c:pt idx="111">
                  <c:v>2020</c:v>
                </c:pt>
                <c:pt idx="112">
                  <c:v>2021</c:v>
                </c:pt>
                <c:pt idx="113">
                  <c:v>2022</c:v>
                </c:pt>
                <c:pt idx="114">
                  <c:v>2023</c:v>
                </c:pt>
                <c:pt idx="115">
                  <c:v>2024</c:v>
                </c:pt>
                <c:pt idx="116">
                  <c:v>2025</c:v>
                </c:pt>
                <c:pt idx="117">
                  <c:v>2026</c:v>
                </c:pt>
                <c:pt idx="118">
                  <c:v>2027</c:v>
                </c:pt>
                <c:pt idx="119">
                  <c:v>2028</c:v>
                </c:pt>
                <c:pt idx="120">
                  <c:v>2029</c:v>
                </c:pt>
                <c:pt idx="121">
                  <c:v>2030</c:v>
                </c:pt>
                <c:pt idx="122">
                  <c:v>2031</c:v>
                </c:pt>
                <c:pt idx="123">
                  <c:v>2032</c:v>
                </c:pt>
                <c:pt idx="124">
                  <c:v>2033</c:v>
                </c:pt>
                <c:pt idx="125">
                  <c:v>2034</c:v>
                </c:pt>
                <c:pt idx="126">
                  <c:v>2035</c:v>
                </c:pt>
                <c:pt idx="127">
                  <c:v>2036</c:v>
                </c:pt>
                <c:pt idx="128">
                  <c:v>2037</c:v>
                </c:pt>
                <c:pt idx="129">
                  <c:v>2038</c:v>
                </c:pt>
                <c:pt idx="130">
                  <c:v>2039</c:v>
                </c:pt>
                <c:pt idx="131">
                  <c:v>2040</c:v>
                </c:pt>
                <c:pt idx="132">
                  <c:v>2041</c:v>
                </c:pt>
                <c:pt idx="133">
                  <c:v>2042</c:v>
                </c:pt>
                <c:pt idx="134">
                  <c:v>2043</c:v>
                </c:pt>
                <c:pt idx="135">
                  <c:v>2044</c:v>
                </c:pt>
                <c:pt idx="136">
                  <c:v>2045</c:v>
                </c:pt>
                <c:pt idx="137">
                  <c:v>2046</c:v>
                </c:pt>
                <c:pt idx="138">
                  <c:v>2047</c:v>
                </c:pt>
                <c:pt idx="139">
                  <c:v>2048</c:v>
                </c:pt>
                <c:pt idx="140">
                  <c:v>2049</c:v>
                </c:pt>
                <c:pt idx="141">
                  <c:v>2050</c:v>
                </c:pt>
                <c:pt idx="142">
                  <c:v>2051</c:v>
                </c:pt>
                <c:pt idx="143">
                  <c:v>2052</c:v>
                </c:pt>
                <c:pt idx="144">
                  <c:v>2053</c:v>
                </c:pt>
                <c:pt idx="145">
                  <c:v>2054</c:v>
                </c:pt>
                <c:pt idx="146">
                  <c:v>2055</c:v>
                </c:pt>
                <c:pt idx="147">
                  <c:v>2056</c:v>
                </c:pt>
                <c:pt idx="148">
                  <c:v>2057</c:v>
                </c:pt>
                <c:pt idx="149">
                  <c:v>2058</c:v>
                </c:pt>
                <c:pt idx="150">
                  <c:v>2059</c:v>
                </c:pt>
                <c:pt idx="151">
                  <c:v>2060</c:v>
                </c:pt>
                <c:pt idx="152">
                  <c:v>2061</c:v>
                </c:pt>
                <c:pt idx="153">
                  <c:v>2062</c:v>
                </c:pt>
                <c:pt idx="154">
                  <c:v>2063</c:v>
                </c:pt>
                <c:pt idx="155">
                  <c:v>2064</c:v>
                </c:pt>
                <c:pt idx="156">
                  <c:v>2065</c:v>
                </c:pt>
                <c:pt idx="157">
                  <c:v>2066</c:v>
                </c:pt>
                <c:pt idx="158">
                  <c:v>2067</c:v>
                </c:pt>
                <c:pt idx="159">
                  <c:v>2068</c:v>
                </c:pt>
                <c:pt idx="160">
                  <c:v>2069</c:v>
                </c:pt>
                <c:pt idx="161">
                  <c:v>2070</c:v>
                </c:pt>
                <c:pt idx="162">
                  <c:v>2071</c:v>
                </c:pt>
                <c:pt idx="163">
                  <c:v>2072</c:v>
                </c:pt>
                <c:pt idx="164">
                  <c:v>2073</c:v>
                </c:pt>
                <c:pt idx="165">
                  <c:v>2074</c:v>
                </c:pt>
                <c:pt idx="166">
                  <c:v>2075</c:v>
                </c:pt>
                <c:pt idx="167">
                  <c:v>2076</c:v>
                </c:pt>
                <c:pt idx="168">
                  <c:v>2077</c:v>
                </c:pt>
                <c:pt idx="169">
                  <c:v>2078</c:v>
                </c:pt>
                <c:pt idx="170">
                  <c:v>2079</c:v>
                </c:pt>
                <c:pt idx="171">
                  <c:v>2080</c:v>
                </c:pt>
                <c:pt idx="172">
                  <c:v>2081</c:v>
                </c:pt>
                <c:pt idx="173">
                  <c:v>2082</c:v>
                </c:pt>
                <c:pt idx="174">
                  <c:v>2083</c:v>
                </c:pt>
                <c:pt idx="175">
                  <c:v>2084</c:v>
                </c:pt>
                <c:pt idx="176">
                  <c:v>2085</c:v>
                </c:pt>
                <c:pt idx="177">
                  <c:v>2086</c:v>
                </c:pt>
                <c:pt idx="178">
                  <c:v>2087</c:v>
                </c:pt>
                <c:pt idx="179">
                  <c:v>2088</c:v>
                </c:pt>
                <c:pt idx="180">
                  <c:v>2089</c:v>
                </c:pt>
                <c:pt idx="181">
                  <c:v>2090</c:v>
                </c:pt>
                <c:pt idx="182">
                  <c:v>2091</c:v>
                </c:pt>
                <c:pt idx="183">
                  <c:v>2092</c:v>
                </c:pt>
                <c:pt idx="184">
                  <c:v>2093</c:v>
                </c:pt>
                <c:pt idx="185">
                  <c:v>2094</c:v>
                </c:pt>
                <c:pt idx="186">
                  <c:v>2095</c:v>
                </c:pt>
                <c:pt idx="187">
                  <c:v>2096</c:v>
                </c:pt>
                <c:pt idx="188">
                  <c:v>2097</c:v>
                </c:pt>
                <c:pt idx="189">
                  <c:v>2098</c:v>
                </c:pt>
                <c:pt idx="190">
                  <c:v>2099</c:v>
                </c:pt>
                <c:pt idx="191">
                  <c:v>2100</c:v>
                </c:pt>
                <c:pt idx="192">
                  <c:v>2101</c:v>
                </c:pt>
                <c:pt idx="193">
                  <c:v>2102</c:v>
                </c:pt>
                <c:pt idx="194">
                  <c:v>2103</c:v>
                </c:pt>
                <c:pt idx="195">
                  <c:v>2104</c:v>
                </c:pt>
                <c:pt idx="196">
                  <c:v>2105</c:v>
                </c:pt>
                <c:pt idx="197">
                  <c:v>2106</c:v>
                </c:pt>
                <c:pt idx="198">
                  <c:v>2107</c:v>
                </c:pt>
                <c:pt idx="199">
                  <c:v>2108</c:v>
                </c:pt>
                <c:pt idx="200">
                  <c:v>2109</c:v>
                </c:pt>
                <c:pt idx="201">
                  <c:v>2110</c:v>
                </c:pt>
                <c:pt idx="202">
                  <c:v>2111</c:v>
                </c:pt>
                <c:pt idx="203">
                  <c:v>2112</c:v>
                </c:pt>
                <c:pt idx="204">
                  <c:v>2113</c:v>
                </c:pt>
                <c:pt idx="205">
                  <c:v>2114</c:v>
                </c:pt>
                <c:pt idx="206">
                  <c:v>2115</c:v>
                </c:pt>
                <c:pt idx="207">
                  <c:v>2116</c:v>
                </c:pt>
                <c:pt idx="208">
                  <c:v>2117</c:v>
                </c:pt>
                <c:pt idx="209">
                  <c:v>2118</c:v>
                </c:pt>
                <c:pt idx="210">
                  <c:v>2119</c:v>
                </c:pt>
                <c:pt idx="211">
                  <c:v>2120</c:v>
                </c:pt>
                <c:pt idx="212">
                  <c:v>2121</c:v>
                </c:pt>
                <c:pt idx="213">
                  <c:v>2122</c:v>
                </c:pt>
                <c:pt idx="214">
                  <c:v>2123</c:v>
                </c:pt>
                <c:pt idx="215">
                  <c:v>2124</c:v>
                </c:pt>
                <c:pt idx="216">
                  <c:v>2125</c:v>
                </c:pt>
                <c:pt idx="217">
                  <c:v>2126</c:v>
                </c:pt>
                <c:pt idx="218">
                  <c:v>2127</c:v>
                </c:pt>
                <c:pt idx="219">
                  <c:v>2128</c:v>
                </c:pt>
                <c:pt idx="220">
                  <c:v>2129</c:v>
                </c:pt>
                <c:pt idx="221">
                  <c:v>2130</c:v>
                </c:pt>
                <c:pt idx="222">
                  <c:v>2131</c:v>
                </c:pt>
                <c:pt idx="223">
                  <c:v>2132</c:v>
                </c:pt>
                <c:pt idx="224">
                  <c:v>2133</c:v>
                </c:pt>
                <c:pt idx="225">
                  <c:v>2134</c:v>
                </c:pt>
                <c:pt idx="226">
                  <c:v>2135</c:v>
                </c:pt>
                <c:pt idx="227">
                  <c:v>2136</c:v>
                </c:pt>
                <c:pt idx="228">
                  <c:v>2137</c:v>
                </c:pt>
                <c:pt idx="229">
                  <c:v>2138</c:v>
                </c:pt>
                <c:pt idx="230">
                  <c:v>2139</c:v>
                </c:pt>
                <c:pt idx="231">
                  <c:v>2140</c:v>
                </c:pt>
                <c:pt idx="232">
                  <c:v>2141</c:v>
                </c:pt>
                <c:pt idx="233">
                  <c:v>2142</c:v>
                </c:pt>
                <c:pt idx="234">
                  <c:v>2143</c:v>
                </c:pt>
                <c:pt idx="235">
                  <c:v>2144</c:v>
                </c:pt>
                <c:pt idx="236">
                  <c:v>2145</c:v>
                </c:pt>
                <c:pt idx="237">
                  <c:v>2146</c:v>
                </c:pt>
                <c:pt idx="238">
                  <c:v>2147</c:v>
                </c:pt>
                <c:pt idx="239">
                  <c:v>2148</c:v>
                </c:pt>
                <c:pt idx="240">
                  <c:v>2149</c:v>
                </c:pt>
                <c:pt idx="241">
                  <c:v>2150</c:v>
                </c:pt>
                <c:pt idx="242">
                  <c:v>2151</c:v>
                </c:pt>
                <c:pt idx="243">
                  <c:v>2152</c:v>
                </c:pt>
                <c:pt idx="244">
                  <c:v>2153</c:v>
                </c:pt>
                <c:pt idx="245">
                  <c:v>2154</c:v>
                </c:pt>
                <c:pt idx="246">
                  <c:v>2155</c:v>
                </c:pt>
                <c:pt idx="247">
                  <c:v>2156</c:v>
                </c:pt>
                <c:pt idx="248">
                  <c:v>2157</c:v>
                </c:pt>
                <c:pt idx="249">
                  <c:v>2158</c:v>
                </c:pt>
                <c:pt idx="250">
                  <c:v>2159</c:v>
                </c:pt>
                <c:pt idx="251">
                  <c:v>2160</c:v>
                </c:pt>
                <c:pt idx="252">
                  <c:v>2161</c:v>
                </c:pt>
                <c:pt idx="253">
                  <c:v>2162</c:v>
                </c:pt>
                <c:pt idx="254">
                  <c:v>2163</c:v>
                </c:pt>
                <c:pt idx="255">
                  <c:v>2164</c:v>
                </c:pt>
                <c:pt idx="256">
                  <c:v>2165</c:v>
                </c:pt>
                <c:pt idx="257">
                  <c:v>2166</c:v>
                </c:pt>
                <c:pt idx="258">
                  <c:v>2167</c:v>
                </c:pt>
                <c:pt idx="259">
                  <c:v>2168</c:v>
                </c:pt>
                <c:pt idx="260">
                  <c:v>2169</c:v>
                </c:pt>
                <c:pt idx="261">
                  <c:v>2170</c:v>
                </c:pt>
                <c:pt idx="262">
                  <c:v>2171</c:v>
                </c:pt>
                <c:pt idx="263">
                  <c:v>2172</c:v>
                </c:pt>
                <c:pt idx="264">
                  <c:v>2173</c:v>
                </c:pt>
                <c:pt idx="265">
                  <c:v>2174</c:v>
                </c:pt>
                <c:pt idx="266">
                  <c:v>2175</c:v>
                </c:pt>
              </c:numCache>
            </c:numRef>
          </c:xVal>
          <c:yVal>
            <c:numRef>
              <c:f>Graph!$G$1705:$G$1969</c:f>
              <c:numCache>
                <c:formatCode>General</c:formatCode>
                <c:ptCount val="2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03-4102-B3DA-DF34EFE107E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Graph!$A$1704:$A$1970</c:f>
              <c:numCache>
                <c:formatCode>General</c:formatCode>
                <c:ptCount val="267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  <c:pt idx="104">
                  <c:v>2013</c:v>
                </c:pt>
                <c:pt idx="105">
                  <c:v>2014</c:v>
                </c:pt>
                <c:pt idx="106">
                  <c:v>2015</c:v>
                </c:pt>
                <c:pt idx="107">
                  <c:v>2016</c:v>
                </c:pt>
                <c:pt idx="108">
                  <c:v>2017</c:v>
                </c:pt>
                <c:pt idx="109">
                  <c:v>2018</c:v>
                </c:pt>
                <c:pt idx="110">
                  <c:v>2019</c:v>
                </c:pt>
                <c:pt idx="111">
                  <c:v>2020</c:v>
                </c:pt>
                <c:pt idx="112">
                  <c:v>2021</c:v>
                </c:pt>
                <c:pt idx="113">
                  <c:v>2022</c:v>
                </c:pt>
                <c:pt idx="114">
                  <c:v>2023</c:v>
                </c:pt>
                <c:pt idx="115">
                  <c:v>2024</c:v>
                </c:pt>
                <c:pt idx="116">
                  <c:v>2025</c:v>
                </c:pt>
                <c:pt idx="117">
                  <c:v>2026</c:v>
                </c:pt>
                <c:pt idx="118">
                  <c:v>2027</c:v>
                </c:pt>
                <c:pt idx="119">
                  <c:v>2028</c:v>
                </c:pt>
                <c:pt idx="120">
                  <c:v>2029</c:v>
                </c:pt>
                <c:pt idx="121">
                  <c:v>2030</c:v>
                </c:pt>
                <c:pt idx="122">
                  <c:v>2031</c:v>
                </c:pt>
                <c:pt idx="123">
                  <c:v>2032</c:v>
                </c:pt>
                <c:pt idx="124">
                  <c:v>2033</c:v>
                </c:pt>
                <c:pt idx="125">
                  <c:v>2034</c:v>
                </c:pt>
                <c:pt idx="126">
                  <c:v>2035</c:v>
                </c:pt>
                <c:pt idx="127">
                  <c:v>2036</c:v>
                </c:pt>
                <c:pt idx="128">
                  <c:v>2037</c:v>
                </c:pt>
                <c:pt idx="129">
                  <c:v>2038</c:v>
                </c:pt>
                <c:pt idx="130">
                  <c:v>2039</c:v>
                </c:pt>
                <c:pt idx="131">
                  <c:v>2040</c:v>
                </c:pt>
                <c:pt idx="132">
                  <c:v>2041</c:v>
                </c:pt>
                <c:pt idx="133">
                  <c:v>2042</c:v>
                </c:pt>
                <c:pt idx="134">
                  <c:v>2043</c:v>
                </c:pt>
                <c:pt idx="135">
                  <c:v>2044</c:v>
                </c:pt>
                <c:pt idx="136">
                  <c:v>2045</c:v>
                </c:pt>
                <c:pt idx="137">
                  <c:v>2046</c:v>
                </c:pt>
                <c:pt idx="138">
                  <c:v>2047</c:v>
                </c:pt>
                <c:pt idx="139">
                  <c:v>2048</c:v>
                </c:pt>
                <c:pt idx="140">
                  <c:v>2049</c:v>
                </c:pt>
                <c:pt idx="141">
                  <c:v>2050</c:v>
                </c:pt>
                <c:pt idx="142">
                  <c:v>2051</c:v>
                </c:pt>
                <c:pt idx="143">
                  <c:v>2052</c:v>
                </c:pt>
                <c:pt idx="144">
                  <c:v>2053</c:v>
                </c:pt>
                <c:pt idx="145">
                  <c:v>2054</c:v>
                </c:pt>
                <c:pt idx="146">
                  <c:v>2055</c:v>
                </c:pt>
                <c:pt idx="147">
                  <c:v>2056</c:v>
                </c:pt>
                <c:pt idx="148">
                  <c:v>2057</c:v>
                </c:pt>
                <c:pt idx="149">
                  <c:v>2058</c:v>
                </c:pt>
                <c:pt idx="150">
                  <c:v>2059</c:v>
                </c:pt>
                <c:pt idx="151">
                  <c:v>2060</c:v>
                </c:pt>
                <c:pt idx="152">
                  <c:v>2061</c:v>
                </c:pt>
                <c:pt idx="153">
                  <c:v>2062</c:v>
                </c:pt>
                <c:pt idx="154">
                  <c:v>2063</c:v>
                </c:pt>
                <c:pt idx="155">
                  <c:v>2064</c:v>
                </c:pt>
                <c:pt idx="156">
                  <c:v>2065</c:v>
                </c:pt>
                <c:pt idx="157">
                  <c:v>2066</c:v>
                </c:pt>
                <c:pt idx="158">
                  <c:v>2067</c:v>
                </c:pt>
                <c:pt idx="159">
                  <c:v>2068</c:v>
                </c:pt>
                <c:pt idx="160">
                  <c:v>2069</c:v>
                </c:pt>
                <c:pt idx="161">
                  <c:v>2070</c:v>
                </c:pt>
                <c:pt idx="162">
                  <c:v>2071</c:v>
                </c:pt>
                <c:pt idx="163">
                  <c:v>2072</c:v>
                </c:pt>
                <c:pt idx="164">
                  <c:v>2073</c:v>
                </c:pt>
                <c:pt idx="165">
                  <c:v>2074</c:v>
                </c:pt>
                <c:pt idx="166">
                  <c:v>2075</c:v>
                </c:pt>
                <c:pt idx="167">
                  <c:v>2076</c:v>
                </c:pt>
                <c:pt idx="168">
                  <c:v>2077</c:v>
                </c:pt>
                <c:pt idx="169">
                  <c:v>2078</c:v>
                </c:pt>
                <c:pt idx="170">
                  <c:v>2079</c:v>
                </c:pt>
                <c:pt idx="171">
                  <c:v>2080</c:v>
                </c:pt>
                <c:pt idx="172">
                  <c:v>2081</c:v>
                </c:pt>
                <c:pt idx="173">
                  <c:v>2082</c:v>
                </c:pt>
                <c:pt idx="174">
                  <c:v>2083</c:v>
                </c:pt>
                <c:pt idx="175">
                  <c:v>2084</c:v>
                </c:pt>
                <c:pt idx="176">
                  <c:v>2085</c:v>
                </c:pt>
                <c:pt idx="177">
                  <c:v>2086</c:v>
                </c:pt>
                <c:pt idx="178">
                  <c:v>2087</c:v>
                </c:pt>
                <c:pt idx="179">
                  <c:v>2088</c:v>
                </c:pt>
                <c:pt idx="180">
                  <c:v>2089</c:v>
                </c:pt>
                <c:pt idx="181">
                  <c:v>2090</c:v>
                </c:pt>
                <c:pt idx="182">
                  <c:v>2091</c:v>
                </c:pt>
                <c:pt idx="183">
                  <c:v>2092</c:v>
                </c:pt>
                <c:pt idx="184">
                  <c:v>2093</c:v>
                </c:pt>
                <c:pt idx="185">
                  <c:v>2094</c:v>
                </c:pt>
                <c:pt idx="186">
                  <c:v>2095</c:v>
                </c:pt>
                <c:pt idx="187">
                  <c:v>2096</c:v>
                </c:pt>
                <c:pt idx="188">
                  <c:v>2097</c:v>
                </c:pt>
                <c:pt idx="189">
                  <c:v>2098</c:v>
                </c:pt>
                <c:pt idx="190">
                  <c:v>2099</c:v>
                </c:pt>
                <c:pt idx="191">
                  <c:v>2100</c:v>
                </c:pt>
                <c:pt idx="192">
                  <c:v>2101</c:v>
                </c:pt>
                <c:pt idx="193">
                  <c:v>2102</c:v>
                </c:pt>
                <c:pt idx="194">
                  <c:v>2103</c:v>
                </c:pt>
                <c:pt idx="195">
                  <c:v>2104</c:v>
                </c:pt>
                <c:pt idx="196">
                  <c:v>2105</c:v>
                </c:pt>
                <c:pt idx="197">
                  <c:v>2106</c:v>
                </c:pt>
                <c:pt idx="198">
                  <c:v>2107</c:v>
                </c:pt>
                <c:pt idx="199">
                  <c:v>2108</c:v>
                </c:pt>
                <c:pt idx="200">
                  <c:v>2109</c:v>
                </c:pt>
                <c:pt idx="201">
                  <c:v>2110</c:v>
                </c:pt>
                <c:pt idx="202">
                  <c:v>2111</c:v>
                </c:pt>
                <c:pt idx="203">
                  <c:v>2112</c:v>
                </c:pt>
                <c:pt idx="204">
                  <c:v>2113</c:v>
                </c:pt>
                <c:pt idx="205">
                  <c:v>2114</c:v>
                </c:pt>
                <c:pt idx="206">
                  <c:v>2115</c:v>
                </c:pt>
                <c:pt idx="207">
                  <c:v>2116</c:v>
                </c:pt>
                <c:pt idx="208">
                  <c:v>2117</c:v>
                </c:pt>
                <c:pt idx="209">
                  <c:v>2118</c:v>
                </c:pt>
                <c:pt idx="210">
                  <c:v>2119</c:v>
                </c:pt>
                <c:pt idx="211">
                  <c:v>2120</c:v>
                </c:pt>
                <c:pt idx="212">
                  <c:v>2121</c:v>
                </c:pt>
                <c:pt idx="213">
                  <c:v>2122</c:v>
                </c:pt>
                <c:pt idx="214">
                  <c:v>2123</c:v>
                </c:pt>
                <c:pt idx="215">
                  <c:v>2124</c:v>
                </c:pt>
                <c:pt idx="216">
                  <c:v>2125</c:v>
                </c:pt>
                <c:pt idx="217">
                  <c:v>2126</c:v>
                </c:pt>
                <c:pt idx="218">
                  <c:v>2127</c:v>
                </c:pt>
                <c:pt idx="219">
                  <c:v>2128</c:v>
                </c:pt>
                <c:pt idx="220">
                  <c:v>2129</c:v>
                </c:pt>
                <c:pt idx="221">
                  <c:v>2130</c:v>
                </c:pt>
                <c:pt idx="222">
                  <c:v>2131</c:v>
                </c:pt>
                <c:pt idx="223">
                  <c:v>2132</c:v>
                </c:pt>
                <c:pt idx="224">
                  <c:v>2133</c:v>
                </c:pt>
                <c:pt idx="225">
                  <c:v>2134</c:v>
                </c:pt>
                <c:pt idx="226">
                  <c:v>2135</c:v>
                </c:pt>
                <c:pt idx="227">
                  <c:v>2136</c:v>
                </c:pt>
                <c:pt idx="228">
                  <c:v>2137</c:v>
                </c:pt>
                <c:pt idx="229">
                  <c:v>2138</c:v>
                </c:pt>
                <c:pt idx="230">
                  <c:v>2139</c:v>
                </c:pt>
                <c:pt idx="231">
                  <c:v>2140</c:v>
                </c:pt>
                <c:pt idx="232">
                  <c:v>2141</c:v>
                </c:pt>
                <c:pt idx="233">
                  <c:v>2142</c:v>
                </c:pt>
                <c:pt idx="234">
                  <c:v>2143</c:v>
                </c:pt>
                <c:pt idx="235">
                  <c:v>2144</c:v>
                </c:pt>
                <c:pt idx="236">
                  <c:v>2145</c:v>
                </c:pt>
                <c:pt idx="237">
                  <c:v>2146</c:v>
                </c:pt>
                <c:pt idx="238">
                  <c:v>2147</c:v>
                </c:pt>
                <c:pt idx="239">
                  <c:v>2148</c:v>
                </c:pt>
                <c:pt idx="240">
                  <c:v>2149</c:v>
                </c:pt>
                <c:pt idx="241">
                  <c:v>2150</c:v>
                </c:pt>
                <c:pt idx="242">
                  <c:v>2151</c:v>
                </c:pt>
                <c:pt idx="243">
                  <c:v>2152</c:v>
                </c:pt>
                <c:pt idx="244">
                  <c:v>2153</c:v>
                </c:pt>
                <c:pt idx="245">
                  <c:v>2154</c:v>
                </c:pt>
                <c:pt idx="246">
                  <c:v>2155</c:v>
                </c:pt>
                <c:pt idx="247">
                  <c:v>2156</c:v>
                </c:pt>
                <c:pt idx="248">
                  <c:v>2157</c:v>
                </c:pt>
                <c:pt idx="249">
                  <c:v>2158</c:v>
                </c:pt>
                <c:pt idx="250">
                  <c:v>2159</c:v>
                </c:pt>
                <c:pt idx="251">
                  <c:v>2160</c:v>
                </c:pt>
                <c:pt idx="252">
                  <c:v>2161</c:v>
                </c:pt>
                <c:pt idx="253">
                  <c:v>2162</c:v>
                </c:pt>
                <c:pt idx="254">
                  <c:v>2163</c:v>
                </c:pt>
                <c:pt idx="255">
                  <c:v>2164</c:v>
                </c:pt>
                <c:pt idx="256">
                  <c:v>2165</c:v>
                </c:pt>
                <c:pt idx="257">
                  <c:v>2166</c:v>
                </c:pt>
                <c:pt idx="258">
                  <c:v>2167</c:v>
                </c:pt>
                <c:pt idx="259">
                  <c:v>2168</c:v>
                </c:pt>
                <c:pt idx="260">
                  <c:v>2169</c:v>
                </c:pt>
                <c:pt idx="261">
                  <c:v>2170</c:v>
                </c:pt>
                <c:pt idx="262">
                  <c:v>2171</c:v>
                </c:pt>
                <c:pt idx="263">
                  <c:v>2172</c:v>
                </c:pt>
                <c:pt idx="264">
                  <c:v>2173</c:v>
                </c:pt>
                <c:pt idx="265">
                  <c:v>2174</c:v>
                </c:pt>
                <c:pt idx="266">
                  <c:v>2175</c:v>
                </c:pt>
              </c:numCache>
            </c:numRef>
          </c:xVal>
          <c:yVal>
            <c:numRef>
              <c:f>Graph!$H$1705:$H$1969</c:f>
              <c:numCache>
                <c:formatCode>General</c:formatCode>
                <c:ptCount val="2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03-4102-B3DA-DF34EFE1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67807"/>
        <c:axId val="151871647"/>
      </c:scatterChart>
      <c:valAx>
        <c:axId val="151867807"/>
        <c:scaling>
          <c:orientation val="minMax"/>
          <c:max val="2175"/>
          <c:min val="1909"/>
        </c:scaling>
        <c:delete val="0"/>
        <c:axPos val="b"/>
        <c:numFmt formatCode="General" sourceLinked="1"/>
        <c:majorTickMark val="out"/>
        <c:minorTickMark val="none"/>
        <c:tickLblPos val="nextTo"/>
        <c:crossAx val="151871647"/>
        <c:crosses val="autoZero"/>
        <c:crossBetween val="midCat"/>
      </c:valAx>
      <c:valAx>
        <c:axId val="151871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67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Graph!$A$1973:$A$2218</c:f>
              <c:numCache>
                <c:formatCode>General</c:formatCode>
                <c:ptCount val="246"/>
                <c:pt idx="0">
                  <c:v>2208</c:v>
                </c:pt>
                <c:pt idx="1">
                  <c:v>2209</c:v>
                </c:pt>
                <c:pt idx="2">
                  <c:v>2210</c:v>
                </c:pt>
                <c:pt idx="3">
                  <c:v>2211</c:v>
                </c:pt>
                <c:pt idx="4">
                  <c:v>2212</c:v>
                </c:pt>
                <c:pt idx="5">
                  <c:v>2213</c:v>
                </c:pt>
                <c:pt idx="6">
                  <c:v>2214</c:v>
                </c:pt>
                <c:pt idx="7">
                  <c:v>2215</c:v>
                </c:pt>
                <c:pt idx="8">
                  <c:v>2216</c:v>
                </c:pt>
                <c:pt idx="9">
                  <c:v>2217</c:v>
                </c:pt>
                <c:pt idx="10">
                  <c:v>2218</c:v>
                </c:pt>
                <c:pt idx="11">
                  <c:v>2219</c:v>
                </c:pt>
                <c:pt idx="12">
                  <c:v>2220</c:v>
                </c:pt>
                <c:pt idx="13">
                  <c:v>2221</c:v>
                </c:pt>
                <c:pt idx="14">
                  <c:v>2222</c:v>
                </c:pt>
                <c:pt idx="15">
                  <c:v>2223</c:v>
                </c:pt>
                <c:pt idx="16">
                  <c:v>2224</c:v>
                </c:pt>
                <c:pt idx="17">
                  <c:v>2225</c:v>
                </c:pt>
                <c:pt idx="18">
                  <c:v>2226</c:v>
                </c:pt>
                <c:pt idx="19">
                  <c:v>2227</c:v>
                </c:pt>
                <c:pt idx="20">
                  <c:v>2228</c:v>
                </c:pt>
                <c:pt idx="21">
                  <c:v>2229</c:v>
                </c:pt>
                <c:pt idx="22">
                  <c:v>2230</c:v>
                </c:pt>
                <c:pt idx="23">
                  <c:v>2231</c:v>
                </c:pt>
                <c:pt idx="24">
                  <c:v>2232</c:v>
                </c:pt>
                <c:pt idx="25">
                  <c:v>2233</c:v>
                </c:pt>
                <c:pt idx="26">
                  <c:v>2234</c:v>
                </c:pt>
                <c:pt idx="27">
                  <c:v>2235</c:v>
                </c:pt>
                <c:pt idx="28">
                  <c:v>2236</c:v>
                </c:pt>
                <c:pt idx="29">
                  <c:v>2237</c:v>
                </c:pt>
                <c:pt idx="30">
                  <c:v>2238</c:v>
                </c:pt>
                <c:pt idx="31">
                  <c:v>2239</c:v>
                </c:pt>
                <c:pt idx="32">
                  <c:v>2240</c:v>
                </c:pt>
                <c:pt idx="33">
                  <c:v>2241</c:v>
                </c:pt>
                <c:pt idx="34">
                  <c:v>2242</c:v>
                </c:pt>
                <c:pt idx="35">
                  <c:v>2243</c:v>
                </c:pt>
                <c:pt idx="36">
                  <c:v>2244</c:v>
                </c:pt>
                <c:pt idx="37">
                  <c:v>2245</c:v>
                </c:pt>
                <c:pt idx="38">
                  <c:v>2246</c:v>
                </c:pt>
                <c:pt idx="39">
                  <c:v>2247</c:v>
                </c:pt>
                <c:pt idx="40">
                  <c:v>2248</c:v>
                </c:pt>
                <c:pt idx="41">
                  <c:v>2249</c:v>
                </c:pt>
                <c:pt idx="42">
                  <c:v>2250</c:v>
                </c:pt>
                <c:pt idx="43">
                  <c:v>2251</c:v>
                </c:pt>
                <c:pt idx="44">
                  <c:v>2252</c:v>
                </c:pt>
                <c:pt idx="45">
                  <c:v>2253</c:v>
                </c:pt>
                <c:pt idx="46">
                  <c:v>2254</c:v>
                </c:pt>
                <c:pt idx="47">
                  <c:v>2255</c:v>
                </c:pt>
                <c:pt idx="48">
                  <c:v>2256</c:v>
                </c:pt>
                <c:pt idx="49">
                  <c:v>2257</c:v>
                </c:pt>
                <c:pt idx="50">
                  <c:v>2258</c:v>
                </c:pt>
                <c:pt idx="51">
                  <c:v>2259</c:v>
                </c:pt>
                <c:pt idx="52">
                  <c:v>2260</c:v>
                </c:pt>
                <c:pt idx="53">
                  <c:v>2261</c:v>
                </c:pt>
                <c:pt idx="54">
                  <c:v>2262</c:v>
                </c:pt>
                <c:pt idx="55">
                  <c:v>2263</c:v>
                </c:pt>
                <c:pt idx="56">
                  <c:v>2264</c:v>
                </c:pt>
                <c:pt idx="57">
                  <c:v>2265</c:v>
                </c:pt>
                <c:pt idx="58">
                  <c:v>2266</c:v>
                </c:pt>
                <c:pt idx="59">
                  <c:v>2267</c:v>
                </c:pt>
                <c:pt idx="60">
                  <c:v>2268</c:v>
                </c:pt>
                <c:pt idx="61">
                  <c:v>2269</c:v>
                </c:pt>
                <c:pt idx="62">
                  <c:v>2270</c:v>
                </c:pt>
                <c:pt idx="63">
                  <c:v>2271</c:v>
                </c:pt>
                <c:pt idx="64">
                  <c:v>2272</c:v>
                </c:pt>
                <c:pt idx="65">
                  <c:v>2273</c:v>
                </c:pt>
                <c:pt idx="66">
                  <c:v>2274</c:v>
                </c:pt>
                <c:pt idx="67">
                  <c:v>2275</c:v>
                </c:pt>
                <c:pt idx="68">
                  <c:v>2276</c:v>
                </c:pt>
                <c:pt idx="69">
                  <c:v>2277</c:v>
                </c:pt>
                <c:pt idx="70">
                  <c:v>2278</c:v>
                </c:pt>
                <c:pt idx="71">
                  <c:v>2279</c:v>
                </c:pt>
                <c:pt idx="72">
                  <c:v>2280</c:v>
                </c:pt>
                <c:pt idx="73">
                  <c:v>2281</c:v>
                </c:pt>
                <c:pt idx="74">
                  <c:v>2282</c:v>
                </c:pt>
                <c:pt idx="75">
                  <c:v>2283</c:v>
                </c:pt>
                <c:pt idx="76">
                  <c:v>2284</c:v>
                </c:pt>
                <c:pt idx="77">
                  <c:v>2285</c:v>
                </c:pt>
                <c:pt idx="78">
                  <c:v>2286</c:v>
                </c:pt>
                <c:pt idx="79">
                  <c:v>2287</c:v>
                </c:pt>
                <c:pt idx="80">
                  <c:v>2288</c:v>
                </c:pt>
                <c:pt idx="81">
                  <c:v>2289</c:v>
                </c:pt>
                <c:pt idx="82">
                  <c:v>2290</c:v>
                </c:pt>
                <c:pt idx="83">
                  <c:v>2291</c:v>
                </c:pt>
                <c:pt idx="84">
                  <c:v>2292</c:v>
                </c:pt>
                <c:pt idx="85">
                  <c:v>2293</c:v>
                </c:pt>
                <c:pt idx="86">
                  <c:v>2294</c:v>
                </c:pt>
                <c:pt idx="87">
                  <c:v>2295</c:v>
                </c:pt>
                <c:pt idx="88">
                  <c:v>2296</c:v>
                </c:pt>
                <c:pt idx="89">
                  <c:v>2297</c:v>
                </c:pt>
                <c:pt idx="90">
                  <c:v>2298</c:v>
                </c:pt>
                <c:pt idx="91">
                  <c:v>2299</c:v>
                </c:pt>
                <c:pt idx="92">
                  <c:v>2300</c:v>
                </c:pt>
                <c:pt idx="93">
                  <c:v>2301</c:v>
                </c:pt>
                <c:pt idx="94">
                  <c:v>2302</c:v>
                </c:pt>
                <c:pt idx="95">
                  <c:v>2303</c:v>
                </c:pt>
                <c:pt idx="96">
                  <c:v>2304</c:v>
                </c:pt>
                <c:pt idx="97">
                  <c:v>2305</c:v>
                </c:pt>
                <c:pt idx="98">
                  <c:v>2306</c:v>
                </c:pt>
                <c:pt idx="99">
                  <c:v>2307</c:v>
                </c:pt>
                <c:pt idx="100">
                  <c:v>2308</c:v>
                </c:pt>
                <c:pt idx="101">
                  <c:v>2309</c:v>
                </c:pt>
                <c:pt idx="102">
                  <c:v>2310</c:v>
                </c:pt>
                <c:pt idx="103">
                  <c:v>2311</c:v>
                </c:pt>
                <c:pt idx="104">
                  <c:v>2312</c:v>
                </c:pt>
                <c:pt idx="105">
                  <c:v>2313</c:v>
                </c:pt>
                <c:pt idx="106">
                  <c:v>2314</c:v>
                </c:pt>
                <c:pt idx="107">
                  <c:v>2315</c:v>
                </c:pt>
                <c:pt idx="108">
                  <c:v>2316</c:v>
                </c:pt>
                <c:pt idx="109">
                  <c:v>2317</c:v>
                </c:pt>
                <c:pt idx="110">
                  <c:v>2318</c:v>
                </c:pt>
                <c:pt idx="111">
                  <c:v>2319</c:v>
                </c:pt>
                <c:pt idx="112">
                  <c:v>2320</c:v>
                </c:pt>
                <c:pt idx="113">
                  <c:v>2321</c:v>
                </c:pt>
                <c:pt idx="114">
                  <c:v>2322</c:v>
                </c:pt>
                <c:pt idx="115">
                  <c:v>2323</c:v>
                </c:pt>
                <c:pt idx="116">
                  <c:v>2324</c:v>
                </c:pt>
                <c:pt idx="117">
                  <c:v>2325</c:v>
                </c:pt>
                <c:pt idx="118">
                  <c:v>2326</c:v>
                </c:pt>
                <c:pt idx="119">
                  <c:v>2327</c:v>
                </c:pt>
                <c:pt idx="120">
                  <c:v>2328</c:v>
                </c:pt>
                <c:pt idx="121">
                  <c:v>2329</c:v>
                </c:pt>
                <c:pt idx="122">
                  <c:v>2330</c:v>
                </c:pt>
                <c:pt idx="123">
                  <c:v>2331</c:v>
                </c:pt>
                <c:pt idx="124">
                  <c:v>2332</c:v>
                </c:pt>
                <c:pt idx="125">
                  <c:v>2333</c:v>
                </c:pt>
                <c:pt idx="126">
                  <c:v>2334</c:v>
                </c:pt>
                <c:pt idx="127">
                  <c:v>2335</c:v>
                </c:pt>
                <c:pt idx="128">
                  <c:v>2336</c:v>
                </c:pt>
                <c:pt idx="129">
                  <c:v>2337</c:v>
                </c:pt>
                <c:pt idx="130">
                  <c:v>2338</c:v>
                </c:pt>
                <c:pt idx="131">
                  <c:v>2339</c:v>
                </c:pt>
                <c:pt idx="132">
                  <c:v>2340</c:v>
                </c:pt>
                <c:pt idx="133">
                  <c:v>2341</c:v>
                </c:pt>
                <c:pt idx="134">
                  <c:v>2342</c:v>
                </c:pt>
                <c:pt idx="135">
                  <c:v>2343</c:v>
                </c:pt>
                <c:pt idx="136">
                  <c:v>2344</c:v>
                </c:pt>
                <c:pt idx="137">
                  <c:v>2345</c:v>
                </c:pt>
                <c:pt idx="138">
                  <c:v>2346</c:v>
                </c:pt>
                <c:pt idx="139">
                  <c:v>2347</c:v>
                </c:pt>
                <c:pt idx="140">
                  <c:v>2348</c:v>
                </c:pt>
                <c:pt idx="141">
                  <c:v>2349</c:v>
                </c:pt>
                <c:pt idx="142">
                  <c:v>2350</c:v>
                </c:pt>
                <c:pt idx="143">
                  <c:v>2351</c:v>
                </c:pt>
                <c:pt idx="144">
                  <c:v>2352</c:v>
                </c:pt>
                <c:pt idx="145">
                  <c:v>2353</c:v>
                </c:pt>
                <c:pt idx="146">
                  <c:v>2354</c:v>
                </c:pt>
                <c:pt idx="147">
                  <c:v>2355</c:v>
                </c:pt>
                <c:pt idx="148">
                  <c:v>2356</c:v>
                </c:pt>
                <c:pt idx="149">
                  <c:v>2357</c:v>
                </c:pt>
                <c:pt idx="150">
                  <c:v>2358</c:v>
                </c:pt>
                <c:pt idx="151">
                  <c:v>2359</c:v>
                </c:pt>
                <c:pt idx="152">
                  <c:v>2360</c:v>
                </c:pt>
                <c:pt idx="153">
                  <c:v>2361</c:v>
                </c:pt>
                <c:pt idx="154">
                  <c:v>2362</c:v>
                </c:pt>
                <c:pt idx="155">
                  <c:v>2363</c:v>
                </c:pt>
                <c:pt idx="156">
                  <c:v>2364</c:v>
                </c:pt>
                <c:pt idx="157">
                  <c:v>2365</c:v>
                </c:pt>
                <c:pt idx="158">
                  <c:v>2366</c:v>
                </c:pt>
                <c:pt idx="159">
                  <c:v>2367</c:v>
                </c:pt>
                <c:pt idx="160">
                  <c:v>2368</c:v>
                </c:pt>
                <c:pt idx="161">
                  <c:v>2369</c:v>
                </c:pt>
                <c:pt idx="162">
                  <c:v>2370</c:v>
                </c:pt>
                <c:pt idx="163">
                  <c:v>2371</c:v>
                </c:pt>
                <c:pt idx="164">
                  <c:v>2372</c:v>
                </c:pt>
                <c:pt idx="165">
                  <c:v>2373</c:v>
                </c:pt>
                <c:pt idx="166">
                  <c:v>2374</c:v>
                </c:pt>
                <c:pt idx="167">
                  <c:v>2375</c:v>
                </c:pt>
                <c:pt idx="168">
                  <c:v>2376</c:v>
                </c:pt>
                <c:pt idx="169">
                  <c:v>2377</c:v>
                </c:pt>
                <c:pt idx="170">
                  <c:v>2378</c:v>
                </c:pt>
                <c:pt idx="171">
                  <c:v>2379</c:v>
                </c:pt>
                <c:pt idx="172">
                  <c:v>2380</c:v>
                </c:pt>
                <c:pt idx="173">
                  <c:v>2381</c:v>
                </c:pt>
                <c:pt idx="174">
                  <c:v>2382</c:v>
                </c:pt>
                <c:pt idx="175">
                  <c:v>2383</c:v>
                </c:pt>
                <c:pt idx="176">
                  <c:v>2384</c:v>
                </c:pt>
                <c:pt idx="177">
                  <c:v>2385</c:v>
                </c:pt>
                <c:pt idx="178">
                  <c:v>2386</c:v>
                </c:pt>
                <c:pt idx="179">
                  <c:v>2387</c:v>
                </c:pt>
                <c:pt idx="180">
                  <c:v>2388</c:v>
                </c:pt>
                <c:pt idx="181">
                  <c:v>2389</c:v>
                </c:pt>
                <c:pt idx="182">
                  <c:v>2390</c:v>
                </c:pt>
                <c:pt idx="183">
                  <c:v>2391</c:v>
                </c:pt>
                <c:pt idx="184">
                  <c:v>2392</c:v>
                </c:pt>
                <c:pt idx="185">
                  <c:v>2393</c:v>
                </c:pt>
                <c:pt idx="186">
                  <c:v>2394</c:v>
                </c:pt>
                <c:pt idx="187">
                  <c:v>2395</c:v>
                </c:pt>
                <c:pt idx="188">
                  <c:v>2396</c:v>
                </c:pt>
                <c:pt idx="189">
                  <c:v>2397</c:v>
                </c:pt>
                <c:pt idx="190">
                  <c:v>2398</c:v>
                </c:pt>
                <c:pt idx="191">
                  <c:v>2399</c:v>
                </c:pt>
                <c:pt idx="192">
                  <c:v>2400</c:v>
                </c:pt>
                <c:pt idx="193">
                  <c:v>2401</c:v>
                </c:pt>
                <c:pt idx="194">
                  <c:v>2402</c:v>
                </c:pt>
                <c:pt idx="195">
                  <c:v>2403</c:v>
                </c:pt>
                <c:pt idx="196">
                  <c:v>2404</c:v>
                </c:pt>
                <c:pt idx="197">
                  <c:v>2405</c:v>
                </c:pt>
                <c:pt idx="198">
                  <c:v>2406</c:v>
                </c:pt>
                <c:pt idx="199">
                  <c:v>2407</c:v>
                </c:pt>
                <c:pt idx="200">
                  <c:v>2408</c:v>
                </c:pt>
                <c:pt idx="201">
                  <c:v>2409</c:v>
                </c:pt>
                <c:pt idx="202">
                  <c:v>2410</c:v>
                </c:pt>
                <c:pt idx="203">
                  <c:v>2411</c:v>
                </c:pt>
                <c:pt idx="204">
                  <c:v>2412</c:v>
                </c:pt>
                <c:pt idx="205">
                  <c:v>2413</c:v>
                </c:pt>
                <c:pt idx="206">
                  <c:v>2414</c:v>
                </c:pt>
                <c:pt idx="207">
                  <c:v>2415</c:v>
                </c:pt>
                <c:pt idx="208">
                  <c:v>2416</c:v>
                </c:pt>
                <c:pt idx="209">
                  <c:v>2417</c:v>
                </c:pt>
                <c:pt idx="210">
                  <c:v>2418</c:v>
                </c:pt>
                <c:pt idx="211">
                  <c:v>2419</c:v>
                </c:pt>
                <c:pt idx="212">
                  <c:v>2420</c:v>
                </c:pt>
                <c:pt idx="213">
                  <c:v>2421</c:v>
                </c:pt>
                <c:pt idx="214">
                  <c:v>2422</c:v>
                </c:pt>
                <c:pt idx="215">
                  <c:v>2423</c:v>
                </c:pt>
                <c:pt idx="216">
                  <c:v>2424</c:v>
                </c:pt>
                <c:pt idx="217">
                  <c:v>2425</c:v>
                </c:pt>
                <c:pt idx="218">
                  <c:v>2426</c:v>
                </c:pt>
                <c:pt idx="219">
                  <c:v>2427</c:v>
                </c:pt>
                <c:pt idx="220">
                  <c:v>2428</c:v>
                </c:pt>
                <c:pt idx="221">
                  <c:v>2429</c:v>
                </c:pt>
                <c:pt idx="222">
                  <c:v>2430</c:v>
                </c:pt>
                <c:pt idx="223">
                  <c:v>2431</c:v>
                </c:pt>
                <c:pt idx="224">
                  <c:v>2432</c:v>
                </c:pt>
                <c:pt idx="225">
                  <c:v>2433</c:v>
                </c:pt>
                <c:pt idx="226">
                  <c:v>2434</c:v>
                </c:pt>
                <c:pt idx="227">
                  <c:v>2435</c:v>
                </c:pt>
                <c:pt idx="228">
                  <c:v>2436</c:v>
                </c:pt>
                <c:pt idx="229">
                  <c:v>2437</c:v>
                </c:pt>
                <c:pt idx="230">
                  <c:v>2438</c:v>
                </c:pt>
                <c:pt idx="231">
                  <c:v>2439</c:v>
                </c:pt>
                <c:pt idx="232">
                  <c:v>2440</c:v>
                </c:pt>
                <c:pt idx="233">
                  <c:v>2441</c:v>
                </c:pt>
                <c:pt idx="234">
                  <c:v>2442</c:v>
                </c:pt>
                <c:pt idx="235">
                  <c:v>2443</c:v>
                </c:pt>
                <c:pt idx="236">
                  <c:v>2444</c:v>
                </c:pt>
                <c:pt idx="237">
                  <c:v>2445</c:v>
                </c:pt>
                <c:pt idx="238">
                  <c:v>2446</c:v>
                </c:pt>
                <c:pt idx="239">
                  <c:v>2447</c:v>
                </c:pt>
                <c:pt idx="240">
                  <c:v>2448</c:v>
                </c:pt>
                <c:pt idx="241">
                  <c:v>2449</c:v>
                </c:pt>
                <c:pt idx="242">
                  <c:v>2450</c:v>
                </c:pt>
                <c:pt idx="243">
                  <c:v>2451</c:v>
                </c:pt>
                <c:pt idx="244">
                  <c:v>2452</c:v>
                </c:pt>
                <c:pt idx="245">
                  <c:v>2453</c:v>
                </c:pt>
              </c:numCache>
            </c:numRef>
          </c:xVal>
          <c:yVal>
            <c:numRef>
              <c:f>Graph!$D$1974:$D$2217</c:f>
              <c:numCache>
                <c:formatCode>General</c:formatCode>
                <c:ptCount val="244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A9-40DD-823A-D1609ABF5B1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Graph!$A$1973:$A$2218</c:f>
              <c:numCache>
                <c:formatCode>General</c:formatCode>
                <c:ptCount val="246"/>
                <c:pt idx="0">
                  <c:v>2208</c:v>
                </c:pt>
                <c:pt idx="1">
                  <c:v>2209</c:v>
                </c:pt>
                <c:pt idx="2">
                  <c:v>2210</c:v>
                </c:pt>
                <c:pt idx="3">
                  <c:v>2211</c:v>
                </c:pt>
                <c:pt idx="4">
                  <c:v>2212</c:v>
                </c:pt>
                <c:pt idx="5">
                  <c:v>2213</c:v>
                </c:pt>
                <c:pt idx="6">
                  <c:v>2214</c:v>
                </c:pt>
                <c:pt idx="7">
                  <c:v>2215</c:v>
                </c:pt>
                <c:pt idx="8">
                  <c:v>2216</c:v>
                </c:pt>
                <c:pt idx="9">
                  <c:v>2217</c:v>
                </c:pt>
                <c:pt idx="10">
                  <c:v>2218</c:v>
                </c:pt>
                <c:pt idx="11">
                  <c:v>2219</c:v>
                </c:pt>
                <c:pt idx="12">
                  <c:v>2220</c:v>
                </c:pt>
                <c:pt idx="13">
                  <c:v>2221</c:v>
                </c:pt>
                <c:pt idx="14">
                  <c:v>2222</c:v>
                </c:pt>
                <c:pt idx="15">
                  <c:v>2223</c:v>
                </c:pt>
                <c:pt idx="16">
                  <c:v>2224</c:v>
                </c:pt>
                <c:pt idx="17">
                  <c:v>2225</c:v>
                </c:pt>
                <c:pt idx="18">
                  <c:v>2226</c:v>
                </c:pt>
                <c:pt idx="19">
                  <c:v>2227</c:v>
                </c:pt>
                <c:pt idx="20">
                  <c:v>2228</c:v>
                </c:pt>
                <c:pt idx="21">
                  <c:v>2229</c:v>
                </c:pt>
                <c:pt idx="22">
                  <c:v>2230</c:v>
                </c:pt>
                <c:pt idx="23">
                  <c:v>2231</c:v>
                </c:pt>
                <c:pt idx="24">
                  <c:v>2232</c:v>
                </c:pt>
                <c:pt idx="25">
                  <c:v>2233</c:v>
                </c:pt>
                <c:pt idx="26">
                  <c:v>2234</c:v>
                </c:pt>
                <c:pt idx="27">
                  <c:v>2235</c:v>
                </c:pt>
                <c:pt idx="28">
                  <c:v>2236</c:v>
                </c:pt>
                <c:pt idx="29">
                  <c:v>2237</c:v>
                </c:pt>
                <c:pt idx="30">
                  <c:v>2238</c:v>
                </c:pt>
                <c:pt idx="31">
                  <c:v>2239</c:v>
                </c:pt>
                <c:pt idx="32">
                  <c:v>2240</c:v>
                </c:pt>
                <c:pt idx="33">
                  <c:v>2241</c:v>
                </c:pt>
                <c:pt idx="34">
                  <c:v>2242</c:v>
                </c:pt>
                <c:pt idx="35">
                  <c:v>2243</c:v>
                </c:pt>
                <c:pt idx="36">
                  <c:v>2244</c:v>
                </c:pt>
                <c:pt idx="37">
                  <c:v>2245</c:v>
                </c:pt>
                <c:pt idx="38">
                  <c:v>2246</c:v>
                </c:pt>
                <c:pt idx="39">
                  <c:v>2247</c:v>
                </c:pt>
                <c:pt idx="40">
                  <c:v>2248</c:v>
                </c:pt>
                <c:pt idx="41">
                  <c:v>2249</c:v>
                </c:pt>
                <c:pt idx="42">
                  <c:v>2250</c:v>
                </c:pt>
                <c:pt idx="43">
                  <c:v>2251</c:v>
                </c:pt>
                <c:pt idx="44">
                  <c:v>2252</c:v>
                </c:pt>
                <c:pt idx="45">
                  <c:v>2253</c:v>
                </c:pt>
                <c:pt idx="46">
                  <c:v>2254</c:v>
                </c:pt>
                <c:pt idx="47">
                  <c:v>2255</c:v>
                </c:pt>
                <c:pt idx="48">
                  <c:v>2256</c:v>
                </c:pt>
                <c:pt idx="49">
                  <c:v>2257</c:v>
                </c:pt>
                <c:pt idx="50">
                  <c:v>2258</c:v>
                </c:pt>
                <c:pt idx="51">
                  <c:v>2259</c:v>
                </c:pt>
                <c:pt idx="52">
                  <c:v>2260</c:v>
                </c:pt>
                <c:pt idx="53">
                  <c:v>2261</c:v>
                </c:pt>
                <c:pt idx="54">
                  <c:v>2262</c:v>
                </c:pt>
                <c:pt idx="55">
                  <c:v>2263</c:v>
                </c:pt>
                <c:pt idx="56">
                  <c:v>2264</c:v>
                </c:pt>
                <c:pt idx="57">
                  <c:v>2265</c:v>
                </c:pt>
                <c:pt idx="58">
                  <c:v>2266</c:v>
                </c:pt>
                <c:pt idx="59">
                  <c:v>2267</c:v>
                </c:pt>
                <c:pt idx="60">
                  <c:v>2268</c:v>
                </c:pt>
                <c:pt idx="61">
                  <c:v>2269</c:v>
                </c:pt>
                <c:pt idx="62">
                  <c:v>2270</c:v>
                </c:pt>
                <c:pt idx="63">
                  <c:v>2271</c:v>
                </c:pt>
                <c:pt idx="64">
                  <c:v>2272</c:v>
                </c:pt>
                <c:pt idx="65">
                  <c:v>2273</c:v>
                </c:pt>
                <c:pt idx="66">
                  <c:v>2274</c:v>
                </c:pt>
                <c:pt idx="67">
                  <c:v>2275</c:v>
                </c:pt>
                <c:pt idx="68">
                  <c:v>2276</c:v>
                </c:pt>
                <c:pt idx="69">
                  <c:v>2277</c:v>
                </c:pt>
                <c:pt idx="70">
                  <c:v>2278</c:v>
                </c:pt>
                <c:pt idx="71">
                  <c:v>2279</c:v>
                </c:pt>
                <c:pt idx="72">
                  <c:v>2280</c:v>
                </c:pt>
                <c:pt idx="73">
                  <c:v>2281</c:v>
                </c:pt>
                <c:pt idx="74">
                  <c:v>2282</c:v>
                </c:pt>
                <c:pt idx="75">
                  <c:v>2283</c:v>
                </c:pt>
                <c:pt idx="76">
                  <c:v>2284</c:v>
                </c:pt>
                <c:pt idx="77">
                  <c:v>2285</c:v>
                </c:pt>
                <c:pt idx="78">
                  <c:v>2286</c:v>
                </c:pt>
                <c:pt idx="79">
                  <c:v>2287</c:v>
                </c:pt>
                <c:pt idx="80">
                  <c:v>2288</c:v>
                </c:pt>
                <c:pt idx="81">
                  <c:v>2289</c:v>
                </c:pt>
                <c:pt idx="82">
                  <c:v>2290</c:v>
                </c:pt>
                <c:pt idx="83">
                  <c:v>2291</c:v>
                </c:pt>
                <c:pt idx="84">
                  <c:v>2292</c:v>
                </c:pt>
                <c:pt idx="85">
                  <c:v>2293</c:v>
                </c:pt>
                <c:pt idx="86">
                  <c:v>2294</c:v>
                </c:pt>
                <c:pt idx="87">
                  <c:v>2295</c:v>
                </c:pt>
                <c:pt idx="88">
                  <c:v>2296</c:v>
                </c:pt>
                <c:pt idx="89">
                  <c:v>2297</c:v>
                </c:pt>
                <c:pt idx="90">
                  <c:v>2298</c:v>
                </c:pt>
                <c:pt idx="91">
                  <c:v>2299</c:v>
                </c:pt>
                <c:pt idx="92">
                  <c:v>2300</c:v>
                </c:pt>
                <c:pt idx="93">
                  <c:v>2301</c:v>
                </c:pt>
                <c:pt idx="94">
                  <c:v>2302</c:v>
                </c:pt>
                <c:pt idx="95">
                  <c:v>2303</c:v>
                </c:pt>
                <c:pt idx="96">
                  <c:v>2304</c:v>
                </c:pt>
                <c:pt idx="97">
                  <c:v>2305</c:v>
                </c:pt>
                <c:pt idx="98">
                  <c:v>2306</c:v>
                </c:pt>
                <c:pt idx="99">
                  <c:v>2307</c:v>
                </c:pt>
                <c:pt idx="100">
                  <c:v>2308</c:v>
                </c:pt>
                <c:pt idx="101">
                  <c:v>2309</c:v>
                </c:pt>
                <c:pt idx="102">
                  <c:v>2310</c:v>
                </c:pt>
                <c:pt idx="103">
                  <c:v>2311</c:v>
                </c:pt>
                <c:pt idx="104">
                  <c:v>2312</c:v>
                </c:pt>
                <c:pt idx="105">
                  <c:v>2313</c:v>
                </c:pt>
                <c:pt idx="106">
                  <c:v>2314</c:v>
                </c:pt>
                <c:pt idx="107">
                  <c:v>2315</c:v>
                </c:pt>
                <c:pt idx="108">
                  <c:v>2316</c:v>
                </c:pt>
                <c:pt idx="109">
                  <c:v>2317</c:v>
                </c:pt>
                <c:pt idx="110">
                  <c:v>2318</c:v>
                </c:pt>
                <c:pt idx="111">
                  <c:v>2319</c:v>
                </c:pt>
                <c:pt idx="112">
                  <c:v>2320</c:v>
                </c:pt>
                <c:pt idx="113">
                  <c:v>2321</c:v>
                </c:pt>
                <c:pt idx="114">
                  <c:v>2322</c:v>
                </c:pt>
                <c:pt idx="115">
                  <c:v>2323</c:v>
                </c:pt>
                <c:pt idx="116">
                  <c:v>2324</c:v>
                </c:pt>
                <c:pt idx="117">
                  <c:v>2325</c:v>
                </c:pt>
                <c:pt idx="118">
                  <c:v>2326</c:v>
                </c:pt>
                <c:pt idx="119">
                  <c:v>2327</c:v>
                </c:pt>
                <c:pt idx="120">
                  <c:v>2328</c:v>
                </c:pt>
                <c:pt idx="121">
                  <c:v>2329</c:v>
                </c:pt>
                <c:pt idx="122">
                  <c:v>2330</c:v>
                </c:pt>
                <c:pt idx="123">
                  <c:v>2331</c:v>
                </c:pt>
                <c:pt idx="124">
                  <c:v>2332</c:v>
                </c:pt>
                <c:pt idx="125">
                  <c:v>2333</c:v>
                </c:pt>
                <c:pt idx="126">
                  <c:v>2334</c:v>
                </c:pt>
                <c:pt idx="127">
                  <c:v>2335</c:v>
                </c:pt>
                <c:pt idx="128">
                  <c:v>2336</c:v>
                </c:pt>
                <c:pt idx="129">
                  <c:v>2337</c:v>
                </c:pt>
                <c:pt idx="130">
                  <c:v>2338</c:v>
                </c:pt>
                <c:pt idx="131">
                  <c:v>2339</c:v>
                </c:pt>
                <c:pt idx="132">
                  <c:v>2340</c:v>
                </c:pt>
                <c:pt idx="133">
                  <c:v>2341</c:v>
                </c:pt>
                <c:pt idx="134">
                  <c:v>2342</c:v>
                </c:pt>
                <c:pt idx="135">
                  <c:v>2343</c:v>
                </c:pt>
                <c:pt idx="136">
                  <c:v>2344</c:v>
                </c:pt>
                <c:pt idx="137">
                  <c:v>2345</c:v>
                </c:pt>
                <c:pt idx="138">
                  <c:v>2346</c:v>
                </c:pt>
                <c:pt idx="139">
                  <c:v>2347</c:v>
                </c:pt>
                <c:pt idx="140">
                  <c:v>2348</c:v>
                </c:pt>
                <c:pt idx="141">
                  <c:v>2349</c:v>
                </c:pt>
                <c:pt idx="142">
                  <c:v>2350</c:v>
                </c:pt>
                <c:pt idx="143">
                  <c:v>2351</c:v>
                </c:pt>
                <c:pt idx="144">
                  <c:v>2352</c:v>
                </c:pt>
                <c:pt idx="145">
                  <c:v>2353</c:v>
                </c:pt>
                <c:pt idx="146">
                  <c:v>2354</c:v>
                </c:pt>
                <c:pt idx="147">
                  <c:v>2355</c:v>
                </c:pt>
                <c:pt idx="148">
                  <c:v>2356</c:v>
                </c:pt>
                <c:pt idx="149">
                  <c:v>2357</c:v>
                </c:pt>
                <c:pt idx="150">
                  <c:v>2358</c:v>
                </c:pt>
                <c:pt idx="151">
                  <c:v>2359</c:v>
                </c:pt>
                <c:pt idx="152">
                  <c:v>2360</c:v>
                </c:pt>
                <c:pt idx="153">
                  <c:v>2361</c:v>
                </c:pt>
                <c:pt idx="154">
                  <c:v>2362</c:v>
                </c:pt>
                <c:pt idx="155">
                  <c:v>2363</c:v>
                </c:pt>
                <c:pt idx="156">
                  <c:v>2364</c:v>
                </c:pt>
                <c:pt idx="157">
                  <c:v>2365</c:v>
                </c:pt>
                <c:pt idx="158">
                  <c:v>2366</c:v>
                </c:pt>
                <c:pt idx="159">
                  <c:v>2367</c:v>
                </c:pt>
                <c:pt idx="160">
                  <c:v>2368</c:v>
                </c:pt>
                <c:pt idx="161">
                  <c:v>2369</c:v>
                </c:pt>
                <c:pt idx="162">
                  <c:v>2370</c:v>
                </c:pt>
                <c:pt idx="163">
                  <c:v>2371</c:v>
                </c:pt>
                <c:pt idx="164">
                  <c:v>2372</c:v>
                </c:pt>
                <c:pt idx="165">
                  <c:v>2373</c:v>
                </c:pt>
                <c:pt idx="166">
                  <c:v>2374</c:v>
                </c:pt>
                <c:pt idx="167">
                  <c:v>2375</c:v>
                </c:pt>
                <c:pt idx="168">
                  <c:v>2376</c:v>
                </c:pt>
                <c:pt idx="169">
                  <c:v>2377</c:v>
                </c:pt>
                <c:pt idx="170">
                  <c:v>2378</c:v>
                </c:pt>
                <c:pt idx="171">
                  <c:v>2379</c:v>
                </c:pt>
                <c:pt idx="172">
                  <c:v>2380</c:v>
                </c:pt>
                <c:pt idx="173">
                  <c:v>2381</c:v>
                </c:pt>
                <c:pt idx="174">
                  <c:v>2382</c:v>
                </c:pt>
                <c:pt idx="175">
                  <c:v>2383</c:v>
                </c:pt>
                <c:pt idx="176">
                  <c:v>2384</c:v>
                </c:pt>
                <c:pt idx="177">
                  <c:v>2385</c:v>
                </c:pt>
                <c:pt idx="178">
                  <c:v>2386</c:v>
                </c:pt>
                <c:pt idx="179">
                  <c:v>2387</c:v>
                </c:pt>
                <c:pt idx="180">
                  <c:v>2388</c:v>
                </c:pt>
                <c:pt idx="181">
                  <c:v>2389</c:v>
                </c:pt>
                <c:pt idx="182">
                  <c:v>2390</c:v>
                </c:pt>
                <c:pt idx="183">
                  <c:v>2391</c:v>
                </c:pt>
                <c:pt idx="184">
                  <c:v>2392</c:v>
                </c:pt>
                <c:pt idx="185">
                  <c:v>2393</c:v>
                </c:pt>
                <c:pt idx="186">
                  <c:v>2394</c:v>
                </c:pt>
                <c:pt idx="187">
                  <c:v>2395</c:v>
                </c:pt>
                <c:pt idx="188">
                  <c:v>2396</c:v>
                </c:pt>
                <c:pt idx="189">
                  <c:v>2397</c:v>
                </c:pt>
                <c:pt idx="190">
                  <c:v>2398</c:v>
                </c:pt>
                <c:pt idx="191">
                  <c:v>2399</c:v>
                </c:pt>
                <c:pt idx="192">
                  <c:v>2400</c:v>
                </c:pt>
                <c:pt idx="193">
                  <c:v>2401</c:v>
                </c:pt>
                <c:pt idx="194">
                  <c:v>2402</c:v>
                </c:pt>
                <c:pt idx="195">
                  <c:v>2403</c:v>
                </c:pt>
                <c:pt idx="196">
                  <c:v>2404</c:v>
                </c:pt>
                <c:pt idx="197">
                  <c:v>2405</c:v>
                </c:pt>
                <c:pt idx="198">
                  <c:v>2406</c:v>
                </c:pt>
                <c:pt idx="199">
                  <c:v>2407</c:v>
                </c:pt>
                <c:pt idx="200">
                  <c:v>2408</c:v>
                </c:pt>
                <c:pt idx="201">
                  <c:v>2409</c:v>
                </c:pt>
                <c:pt idx="202">
                  <c:v>2410</c:v>
                </c:pt>
                <c:pt idx="203">
                  <c:v>2411</c:v>
                </c:pt>
                <c:pt idx="204">
                  <c:v>2412</c:v>
                </c:pt>
                <c:pt idx="205">
                  <c:v>2413</c:v>
                </c:pt>
                <c:pt idx="206">
                  <c:v>2414</c:v>
                </c:pt>
                <c:pt idx="207">
                  <c:v>2415</c:v>
                </c:pt>
                <c:pt idx="208">
                  <c:v>2416</c:v>
                </c:pt>
                <c:pt idx="209">
                  <c:v>2417</c:v>
                </c:pt>
                <c:pt idx="210">
                  <c:v>2418</c:v>
                </c:pt>
                <c:pt idx="211">
                  <c:v>2419</c:v>
                </c:pt>
                <c:pt idx="212">
                  <c:v>2420</c:v>
                </c:pt>
                <c:pt idx="213">
                  <c:v>2421</c:v>
                </c:pt>
                <c:pt idx="214">
                  <c:v>2422</c:v>
                </c:pt>
                <c:pt idx="215">
                  <c:v>2423</c:v>
                </c:pt>
                <c:pt idx="216">
                  <c:v>2424</c:v>
                </c:pt>
                <c:pt idx="217">
                  <c:v>2425</c:v>
                </c:pt>
                <c:pt idx="218">
                  <c:v>2426</c:v>
                </c:pt>
                <c:pt idx="219">
                  <c:v>2427</c:v>
                </c:pt>
                <c:pt idx="220">
                  <c:v>2428</c:v>
                </c:pt>
                <c:pt idx="221">
                  <c:v>2429</c:v>
                </c:pt>
                <c:pt idx="222">
                  <c:v>2430</c:v>
                </c:pt>
                <c:pt idx="223">
                  <c:v>2431</c:v>
                </c:pt>
                <c:pt idx="224">
                  <c:v>2432</c:v>
                </c:pt>
                <c:pt idx="225">
                  <c:v>2433</c:v>
                </c:pt>
                <c:pt idx="226">
                  <c:v>2434</c:v>
                </c:pt>
                <c:pt idx="227">
                  <c:v>2435</c:v>
                </c:pt>
                <c:pt idx="228">
                  <c:v>2436</c:v>
                </c:pt>
                <c:pt idx="229">
                  <c:v>2437</c:v>
                </c:pt>
                <c:pt idx="230">
                  <c:v>2438</c:v>
                </c:pt>
                <c:pt idx="231">
                  <c:v>2439</c:v>
                </c:pt>
                <c:pt idx="232">
                  <c:v>2440</c:v>
                </c:pt>
                <c:pt idx="233">
                  <c:v>2441</c:v>
                </c:pt>
                <c:pt idx="234">
                  <c:v>2442</c:v>
                </c:pt>
                <c:pt idx="235">
                  <c:v>2443</c:v>
                </c:pt>
                <c:pt idx="236">
                  <c:v>2444</c:v>
                </c:pt>
                <c:pt idx="237">
                  <c:v>2445</c:v>
                </c:pt>
                <c:pt idx="238">
                  <c:v>2446</c:v>
                </c:pt>
                <c:pt idx="239">
                  <c:v>2447</c:v>
                </c:pt>
                <c:pt idx="240">
                  <c:v>2448</c:v>
                </c:pt>
                <c:pt idx="241">
                  <c:v>2449</c:v>
                </c:pt>
                <c:pt idx="242">
                  <c:v>2450</c:v>
                </c:pt>
                <c:pt idx="243">
                  <c:v>2451</c:v>
                </c:pt>
                <c:pt idx="244">
                  <c:v>2452</c:v>
                </c:pt>
                <c:pt idx="245">
                  <c:v>2453</c:v>
                </c:pt>
              </c:numCache>
            </c:numRef>
          </c:xVal>
          <c:yVal>
            <c:numRef>
              <c:f>Graph!$B$1974:$B$2217</c:f>
              <c:numCache>
                <c:formatCode>General</c:formatCode>
                <c:ptCount val="2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42">
                  <c:v>1</c:v>
                </c:pt>
                <c:pt idx="2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A9-40DD-823A-D1609ABF5B1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Graph!$A$1973:$A$2218</c:f>
              <c:numCache>
                <c:formatCode>General</c:formatCode>
                <c:ptCount val="246"/>
                <c:pt idx="0">
                  <c:v>2208</c:v>
                </c:pt>
                <c:pt idx="1">
                  <c:v>2209</c:v>
                </c:pt>
                <c:pt idx="2">
                  <c:v>2210</c:v>
                </c:pt>
                <c:pt idx="3">
                  <c:v>2211</c:v>
                </c:pt>
                <c:pt idx="4">
                  <c:v>2212</c:v>
                </c:pt>
                <c:pt idx="5">
                  <c:v>2213</c:v>
                </c:pt>
                <c:pt idx="6">
                  <c:v>2214</c:v>
                </c:pt>
                <c:pt idx="7">
                  <c:v>2215</c:v>
                </c:pt>
                <c:pt idx="8">
                  <c:v>2216</c:v>
                </c:pt>
                <c:pt idx="9">
                  <c:v>2217</c:v>
                </c:pt>
                <c:pt idx="10">
                  <c:v>2218</c:v>
                </c:pt>
                <c:pt idx="11">
                  <c:v>2219</c:v>
                </c:pt>
                <c:pt idx="12">
                  <c:v>2220</c:v>
                </c:pt>
                <c:pt idx="13">
                  <c:v>2221</c:v>
                </c:pt>
                <c:pt idx="14">
                  <c:v>2222</c:v>
                </c:pt>
                <c:pt idx="15">
                  <c:v>2223</c:v>
                </c:pt>
                <c:pt idx="16">
                  <c:v>2224</c:v>
                </c:pt>
                <c:pt idx="17">
                  <c:v>2225</c:v>
                </c:pt>
                <c:pt idx="18">
                  <c:v>2226</c:v>
                </c:pt>
                <c:pt idx="19">
                  <c:v>2227</c:v>
                </c:pt>
                <c:pt idx="20">
                  <c:v>2228</c:v>
                </c:pt>
                <c:pt idx="21">
                  <c:v>2229</c:v>
                </c:pt>
                <c:pt idx="22">
                  <c:v>2230</c:v>
                </c:pt>
                <c:pt idx="23">
                  <c:v>2231</c:v>
                </c:pt>
                <c:pt idx="24">
                  <c:v>2232</c:v>
                </c:pt>
                <c:pt idx="25">
                  <c:v>2233</c:v>
                </c:pt>
                <c:pt idx="26">
                  <c:v>2234</c:v>
                </c:pt>
                <c:pt idx="27">
                  <c:v>2235</c:v>
                </c:pt>
                <c:pt idx="28">
                  <c:v>2236</c:v>
                </c:pt>
                <c:pt idx="29">
                  <c:v>2237</c:v>
                </c:pt>
                <c:pt idx="30">
                  <c:v>2238</c:v>
                </c:pt>
                <c:pt idx="31">
                  <c:v>2239</c:v>
                </c:pt>
                <c:pt idx="32">
                  <c:v>2240</c:v>
                </c:pt>
                <c:pt idx="33">
                  <c:v>2241</c:v>
                </c:pt>
                <c:pt idx="34">
                  <c:v>2242</c:v>
                </c:pt>
                <c:pt idx="35">
                  <c:v>2243</c:v>
                </c:pt>
                <c:pt idx="36">
                  <c:v>2244</c:v>
                </c:pt>
                <c:pt idx="37">
                  <c:v>2245</c:v>
                </c:pt>
                <c:pt idx="38">
                  <c:v>2246</c:v>
                </c:pt>
                <c:pt idx="39">
                  <c:v>2247</c:v>
                </c:pt>
                <c:pt idx="40">
                  <c:v>2248</c:v>
                </c:pt>
                <c:pt idx="41">
                  <c:v>2249</c:v>
                </c:pt>
                <c:pt idx="42">
                  <c:v>2250</c:v>
                </c:pt>
                <c:pt idx="43">
                  <c:v>2251</c:v>
                </c:pt>
                <c:pt idx="44">
                  <c:v>2252</c:v>
                </c:pt>
                <c:pt idx="45">
                  <c:v>2253</c:v>
                </c:pt>
                <c:pt idx="46">
                  <c:v>2254</c:v>
                </c:pt>
                <c:pt idx="47">
                  <c:v>2255</c:v>
                </c:pt>
                <c:pt idx="48">
                  <c:v>2256</c:v>
                </c:pt>
                <c:pt idx="49">
                  <c:v>2257</c:v>
                </c:pt>
                <c:pt idx="50">
                  <c:v>2258</c:v>
                </c:pt>
                <c:pt idx="51">
                  <c:v>2259</c:v>
                </c:pt>
                <c:pt idx="52">
                  <c:v>2260</c:v>
                </c:pt>
                <c:pt idx="53">
                  <c:v>2261</c:v>
                </c:pt>
                <c:pt idx="54">
                  <c:v>2262</c:v>
                </c:pt>
                <c:pt idx="55">
                  <c:v>2263</c:v>
                </c:pt>
                <c:pt idx="56">
                  <c:v>2264</c:v>
                </c:pt>
                <c:pt idx="57">
                  <c:v>2265</c:v>
                </c:pt>
                <c:pt idx="58">
                  <c:v>2266</c:v>
                </c:pt>
                <c:pt idx="59">
                  <c:v>2267</c:v>
                </c:pt>
                <c:pt idx="60">
                  <c:v>2268</c:v>
                </c:pt>
                <c:pt idx="61">
                  <c:v>2269</c:v>
                </c:pt>
                <c:pt idx="62">
                  <c:v>2270</c:v>
                </c:pt>
                <c:pt idx="63">
                  <c:v>2271</c:v>
                </c:pt>
                <c:pt idx="64">
                  <c:v>2272</c:v>
                </c:pt>
                <c:pt idx="65">
                  <c:v>2273</c:v>
                </c:pt>
                <c:pt idx="66">
                  <c:v>2274</c:v>
                </c:pt>
                <c:pt idx="67">
                  <c:v>2275</c:v>
                </c:pt>
                <c:pt idx="68">
                  <c:v>2276</c:v>
                </c:pt>
                <c:pt idx="69">
                  <c:v>2277</c:v>
                </c:pt>
                <c:pt idx="70">
                  <c:v>2278</c:v>
                </c:pt>
                <c:pt idx="71">
                  <c:v>2279</c:v>
                </c:pt>
                <c:pt idx="72">
                  <c:v>2280</c:v>
                </c:pt>
                <c:pt idx="73">
                  <c:v>2281</c:v>
                </c:pt>
                <c:pt idx="74">
                  <c:v>2282</c:v>
                </c:pt>
                <c:pt idx="75">
                  <c:v>2283</c:v>
                </c:pt>
                <c:pt idx="76">
                  <c:v>2284</c:v>
                </c:pt>
                <c:pt idx="77">
                  <c:v>2285</c:v>
                </c:pt>
                <c:pt idx="78">
                  <c:v>2286</c:v>
                </c:pt>
                <c:pt idx="79">
                  <c:v>2287</c:v>
                </c:pt>
                <c:pt idx="80">
                  <c:v>2288</c:v>
                </c:pt>
                <c:pt idx="81">
                  <c:v>2289</c:v>
                </c:pt>
                <c:pt idx="82">
                  <c:v>2290</c:v>
                </c:pt>
                <c:pt idx="83">
                  <c:v>2291</c:v>
                </c:pt>
                <c:pt idx="84">
                  <c:v>2292</c:v>
                </c:pt>
                <c:pt idx="85">
                  <c:v>2293</c:v>
                </c:pt>
                <c:pt idx="86">
                  <c:v>2294</c:v>
                </c:pt>
                <c:pt idx="87">
                  <c:v>2295</c:v>
                </c:pt>
                <c:pt idx="88">
                  <c:v>2296</c:v>
                </c:pt>
                <c:pt idx="89">
                  <c:v>2297</c:v>
                </c:pt>
                <c:pt idx="90">
                  <c:v>2298</c:v>
                </c:pt>
                <c:pt idx="91">
                  <c:v>2299</c:v>
                </c:pt>
                <c:pt idx="92">
                  <c:v>2300</c:v>
                </c:pt>
                <c:pt idx="93">
                  <c:v>2301</c:v>
                </c:pt>
                <c:pt idx="94">
                  <c:v>2302</c:v>
                </c:pt>
                <c:pt idx="95">
                  <c:v>2303</c:v>
                </c:pt>
                <c:pt idx="96">
                  <c:v>2304</c:v>
                </c:pt>
                <c:pt idx="97">
                  <c:v>2305</c:v>
                </c:pt>
                <c:pt idx="98">
                  <c:v>2306</c:v>
                </c:pt>
                <c:pt idx="99">
                  <c:v>2307</c:v>
                </c:pt>
                <c:pt idx="100">
                  <c:v>2308</c:v>
                </c:pt>
                <c:pt idx="101">
                  <c:v>2309</c:v>
                </c:pt>
                <c:pt idx="102">
                  <c:v>2310</c:v>
                </c:pt>
                <c:pt idx="103">
                  <c:v>2311</c:v>
                </c:pt>
                <c:pt idx="104">
                  <c:v>2312</c:v>
                </c:pt>
                <c:pt idx="105">
                  <c:v>2313</c:v>
                </c:pt>
                <c:pt idx="106">
                  <c:v>2314</c:v>
                </c:pt>
                <c:pt idx="107">
                  <c:v>2315</c:v>
                </c:pt>
                <c:pt idx="108">
                  <c:v>2316</c:v>
                </c:pt>
                <c:pt idx="109">
                  <c:v>2317</c:v>
                </c:pt>
                <c:pt idx="110">
                  <c:v>2318</c:v>
                </c:pt>
                <c:pt idx="111">
                  <c:v>2319</c:v>
                </c:pt>
                <c:pt idx="112">
                  <c:v>2320</c:v>
                </c:pt>
                <c:pt idx="113">
                  <c:v>2321</c:v>
                </c:pt>
                <c:pt idx="114">
                  <c:v>2322</c:v>
                </c:pt>
                <c:pt idx="115">
                  <c:v>2323</c:v>
                </c:pt>
                <c:pt idx="116">
                  <c:v>2324</c:v>
                </c:pt>
                <c:pt idx="117">
                  <c:v>2325</c:v>
                </c:pt>
                <c:pt idx="118">
                  <c:v>2326</c:v>
                </c:pt>
                <c:pt idx="119">
                  <c:v>2327</c:v>
                </c:pt>
                <c:pt idx="120">
                  <c:v>2328</c:v>
                </c:pt>
                <c:pt idx="121">
                  <c:v>2329</c:v>
                </c:pt>
                <c:pt idx="122">
                  <c:v>2330</c:v>
                </c:pt>
                <c:pt idx="123">
                  <c:v>2331</c:v>
                </c:pt>
                <c:pt idx="124">
                  <c:v>2332</c:v>
                </c:pt>
                <c:pt idx="125">
                  <c:v>2333</c:v>
                </c:pt>
                <c:pt idx="126">
                  <c:v>2334</c:v>
                </c:pt>
                <c:pt idx="127">
                  <c:v>2335</c:v>
                </c:pt>
                <c:pt idx="128">
                  <c:v>2336</c:v>
                </c:pt>
                <c:pt idx="129">
                  <c:v>2337</c:v>
                </c:pt>
                <c:pt idx="130">
                  <c:v>2338</c:v>
                </c:pt>
                <c:pt idx="131">
                  <c:v>2339</c:v>
                </c:pt>
                <c:pt idx="132">
                  <c:v>2340</c:v>
                </c:pt>
                <c:pt idx="133">
                  <c:v>2341</c:v>
                </c:pt>
                <c:pt idx="134">
                  <c:v>2342</c:v>
                </c:pt>
                <c:pt idx="135">
                  <c:v>2343</c:v>
                </c:pt>
                <c:pt idx="136">
                  <c:v>2344</c:v>
                </c:pt>
                <c:pt idx="137">
                  <c:v>2345</c:v>
                </c:pt>
                <c:pt idx="138">
                  <c:v>2346</c:v>
                </c:pt>
                <c:pt idx="139">
                  <c:v>2347</c:v>
                </c:pt>
                <c:pt idx="140">
                  <c:v>2348</c:v>
                </c:pt>
                <c:pt idx="141">
                  <c:v>2349</c:v>
                </c:pt>
                <c:pt idx="142">
                  <c:v>2350</c:v>
                </c:pt>
                <c:pt idx="143">
                  <c:v>2351</c:v>
                </c:pt>
                <c:pt idx="144">
                  <c:v>2352</c:v>
                </c:pt>
                <c:pt idx="145">
                  <c:v>2353</c:v>
                </c:pt>
                <c:pt idx="146">
                  <c:v>2354</c:v>
                </c:pt>
                <c:pt idx="147">
                  <c:v>2355</c:v>
                </c:pt>
                <c:pt idx="148">
                  <c:v>2356</c:v>
                </c:pt>
                <c:pt idx="149">
                  <c:v>2357</c:v>
                </c:pt>
                <c:pt idx="150">
                  <c:v>2358</c:v>
                </c:pt>
                <c:pt idx="151">
                  <c:v>2359</c:v>
                </c:pt>
                <c:pt idx="152">
                  <c:v>2360</c:v>
                </c:pt>
                <c:pt idx="153">
                  <c:v>2361</c:v>
                </c:pt>
                <c:pt idx="154">
                  <c:v>2362</c:v>
                </c:pt>
                <c:pt idx="155">
                  <c:v>2363</c:v>
                </c:pt>
                <c:pt idx="156">
                  <c:v>2364</c:v>
                </c:pt>
                <c:pt idx="157">
                  <c:v>2365</c:v>
                </c:pt>
                <c:pt idx="158">
                  <c:v>2366</c:v>
                </c:pt>
                <c:pt idx="159">
                  <c:v>2367</c:v>
                </c:pt>
                <c:pt idx="160">
                  <c:v>2368</c:v>
                </c:pt>
                <c:pt idx="161">
                  <c:v>2369</c:v>
                </c:pt>
                <c:pt idx="162">
                  <c:v>2370</c:v>
                </c:pt>
                <c:pt idx="163">
                  <c:v>2371</c:v>
                </c:pt>
                <c:pt idx="164">
                  <c:v>2372</c:v>
                </c:pt>
                <c:pt idx="165">
                  <c:v>2373</c:v>
                </c:pt>
                <c:pt idx="166">
                  <c:v>2374</c:v>
                </c:pt>
                <c:pt idx="167">
                  <c:v>2375</c:v>
                </c:pt>
                <c:pt idx="168">
                  <c:v>2376</c:v>
                </c:pt>
                <c:pt idx="169">
                  <c:v>2377</c:v>
                </c:pt>
                <c:pt idx="170">
                  <c:v>2378</c:v>
                </c:pt>
                <c:pt idx="171">
                  <c:v>2379</c:v>
                </c:pt>
                <c:pt idx="172">
                  <c:v>2380</c:v>
                </c:pt>
                <c:pt idx="173">
                  <c:v>2381</c:v>
                </c:pt>
                <c:pt idx="174">
                  <c:v>2382</c:v>
                </c:pt>
                <c:pt idx="175">
                  <c:v>2383</c:v>
                </c:pt>
                <c:pt idx="176">
                  <c:v>2384</c:v>
                </c:pt>
                <c:pt idx="177">
                  <c:v>2385</c:v>
                </c:pt>
                <c:pt idx="178">
                  <c:v>2386</c:v>
                </c:pt>
                <c:pt idx="179">
                  <c:v>2387</c:v>
                </c:pt>
                <c:pt idx="180">
                  <c:v>2388</c:v>
                </c:pt>
                <c:pt idx="181">
                  <c:v>2389</c:v>
                </c:pt>
                <c:pt idx="182">
                  <c:v>2390</c:v>
                </c:pt>
                <c:pt idx="183">
                  <c:v>2391</c:v>
                </c:pt>
                <c:pt idx="184">
                  <c:v>2392</c:v>
                </c:pt>
                <c:pt idx="185">
                  <c:v>2393</c:v>
                </c:pt>
                <c:pt idx="186">
                  <c:v>2394</c:v>
                </c:pt>
                <c:pt idx="187">
                  <c:v>2395</c:v>
                </c:pt>
                <c:pt idx="188">
                  <c:v>2396</c:v>
                </c:pt>
                <c:pt idx="189">
                  <c:v>2397</c:v>
                </c:pt>
                <c:pt idx="190">
                  <c:v>2398</c:v>
                </c:pt>
                <c:pt idx="191">
                  <c:v>2399</c:v>
                </c:pt>
                <c:pt idx="192">
                  <c:v>2400</c:v>
                </c:pt>
                <c:pt idx="193">
                  <c:v>2401</c:v>
                </c:pt>
                <c:pt idx="194">
                  <c:v>2402</c:v>
                </c:pt>
                <c:pt idx="195">
                  <c:v>2403</c:v>
                </c:pt>
                <c:pt idx="196">
                  <c:v>2404</c:v>
                </c:pt>
                <c:pt idx="197">
                  <c:v>2405</c:v>
                </c:pt>
                <c:pt idx="198">
                  <c:v>2406</c:v>
                </c:pt>
                <c:pt idx="199">
                  <c:v>2407</c:v>
                </c:pt>
                <c:pt idx="200">
                  <c:v>2408</c:v>
                </c:pt>
                <c:pt idx="201">
                  <c:v>2409</c:v>
                </c:pt>
                <c:pt idx="202">
                  <c:v>2410</c:v>
                </c:pt>
                <c:pt idx="203">
                  <c:v>2411</c:v>
                </c:pt>
                <c:pt idx="204">
                  <c:v>2412</c:v>
                </c:pt>
                <c:pt idx="205">
                  <c:v>2413</c:v>
                </c:pt>
                <c:pt idx="206">
                  <c:v>2414</c:v>
                </c:pt>
                <c:pt idx="207">
                  <c:v>2415</c:v>
                </c:pt>
                <c:pt idx="208">
                  <c:v>2416</c:v>
                </c:pt>
                <c:pt idx="209">
                  <c:v>2417</c:v>
                </c:pt>
                <c:pt idx="210">
                  <c:v>2418</c:v>
                </c:pt>
                <c:pt idx="211">
                  <c:v>2419</c:v>
                </c:pt>
                <c:pt idx="212">
                  <c:v>2420</c:v>
                </c:pt>
                <c:pt idx="213">
                  <c:v>2421</c:v>
                </c:pt>
                <c:pt idx="214">
                  <c:v>2422</c:v>
                </c:pt>
                <c:pt idx="215">
                  <c:v>2423</c:v>
                </c:pt>
                <c:pt idx="216">
                  <c:v>2424</c:v>
                </c:pt>
                <c:pt idx="217">
                  <c:v>2425</c:v>
                </c:pt>
                <c:pt idx="218">
                  <c:v>2426</c:v>
                </c:pt>
                <c:pt idx="219">
                  <c:v>2427</c:v>
                </c:pt>
                <c:pt idx="220">
                  <c:v>2428</c:v>
                </c:pt>
                <c:pt idx="221">
                  <c:v>2429</c:v>
                </c:pt>
                <c:pt idx="222">
                  <c:v>2430</c:v>
                </c:pt>
                <c:pt idx="223">
                  <c:v>2431</c:v>
                </c:pt>
                <c:pt idx="224">
                  <c:v>2432</c:v>
                </c:pt>
                <c:pt idx="225">
                  <c:v>2433</c:v>
                </c:pt>
                <c:pt idx="226">
                  <c:v>2434</c:v>
                </c:pt>
                <c:pt idx="227">
                  <c:v>2435</c:v>
                </c:pt>
                <c:pt idx="228">
                  <c:v>2436</c:v>
                </c:pt>
                <c:pt idx="229">
                  <c:v>2437</c:v>
                </c:pt>
                <c:pt idx="230">
                  <c:v>2438</c:v>
                </c:pt>
                <c:pt idx="231">
                  <c:v>2439</c:v>
                </c:pt>
                <c:pt idx="232">
                  <c:v>2440</c:v>
                </c:pt>
                <c:pt idx="233">
                  <c:v>2441</c:v>
                </c:pt>
                <c:pt idx="234">
                  <c:v>2442</c:v>
                </c:pt>
                <c:pt idx="235">
                  <c:v>2443</c:v>
                </c:pt>
                <c:pt idx="236">
                  <c:v>2444</c:v>
                </c:pt>
                <c:pt idx="237">
                  <c:v>2445</c:v>
                </c:pt>
                <c:pt idx="238">
                  <c:v>2446</c:v>
                </c:pt>
                <c:pt idx="239">
                  <c:v>2447</c:v>
                </c:pt>
                <c:pt idx="240">
                  <c:v>2448</c:v>
                </c:pt>
                <c:pt idx="241">
                  <c:v>2449</c:v>
                </c:pt>
                <c:pt idx="242">
                  <c:v>2450</c:v>
                </c:pt>
                <c:pt idx="243">
                  <c:v>2451</c:v>
                </c:pt>
                <c:pt idx="244">
                  <c:v>2452</c:v>
                </c:pt>
                <c:pt idx="245">
                  <c:v>2453</c:v>
                </c:pt>
              </c:numCache>
            </c:numRef>
          </c:xVal>
          <c:yVal>
            <c:numRef>
              <c:f>Graph!$C$1974:$C$2217</c:f>
              <c:numCache>
                <c:formatCode>General</c:formatCode>
                <c:ptCount val="244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A9-40DD-823A-D1609ABF5B1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Graph!$A$1973:$A$2218</c:f>
              <c:numCache>
                <c:formatCode>General</c:formatCode>
                <c:ptCount val="246"/>
                <c:pt idx="0">
                  <c:v>2208</c:v>
                </c:pt>
                <c:pt idx="1">
                  <c:v>2209</c:v>
                </c:pt>
                <c:pt idx="2">
                  <c:v>2210</c:v>
                </c:pt>
                <c:pt idx="3">
                  <c:v>2211</c:v>
                </c:pt>
                <c:pt idx="4">
                  <c:v>2212</c:v>
                </c:pt>
                <c:pt idx="5">
                  <c:v>2213</c:v>
                </c:pt>
                <c:pt idx="6">
                  <c:v>2214</c:v>
                </c:pt>
                <c:pt idx="7">
                  <c:v>2215</c:v>
                </c:pt>
                <c:pt idx="8">
                  <c:v>2216</c:v>
                </c:pt>
                <c:pt idx="9">
                  <c:v>2217</c:v>
                </c:pt>
                <c:pt idx="10">
                  <c:v>2218</c:v>
                </c:pt>
                <c:pt idx="11">
                  <c:v>2219</c:v>
                </c:pt>
                <c:pt idx="12">
                  <c:v>2220</c:v>
                </c:pt>
                <c:pt idx="13">
                  <c:v>2221</c:v>
                </c:pt>
                <c:pt idx="14">
                  <c:v>2222</c:v>
                </c:pt>
                <c:pt idx="15">
                  <c:v>2223</c:v>
                </c:pt>
                <c:pt idx="16">
                  <c:v>2224</c:v>
                </c:pt>
                <c:pt idx="17">
                  <c:v>2225</c:v>
                </c:pt>
                <c:pt idx="18">
                  <c:v>2226</c:v>
                </c:pt>
                <c:pt idx="19">
                  <c:v>2227</c:v>
                </c:pt>
                <c:pt idx="20">
                  <c:v>2228</c:v>
                </c:pt>
                <c:pt idx="21">
                  <c:v>2229</c:v>
                </c:pt>
                <c:pt idx="22">
                  <c:v>2230</c:v>
                </c:pt>
                <c:pt idx="23">
                  <c:v>2231</c:v>
                </c:pt>
                <c:pt idx="24">
                  <c:v>2232</c:v>
                </c:pt>
                <c:pt idx="25">
                  <c:v>2233</c:v>
                </c:pt>
                <c:pt idx="26">
                  <c:v>2234</c:v>
                </c:pt>
                <c:pt idx="27">
                  <c:v>2235</c:v>
                </c:pt>
                <c:pt idx="28">
                  <c:v>2236</c:v>
                </c:pt>
                <c:pt idx="29">
                  <c:v>2237</c:v>
                </c:pt>
                <c:pt idx="30">
                  <c:v>2238</c:v>
                </c:pt>
                <c:pt idx="31">
                  <c:v>2239</c:v>
                </c:pt>
                <c:pt idx="32">
                  <c:v>2240</c:v>
                </c:pt>
                <c:pt idx="33">
                  <c:v>2241</c:v>
                </c:pt>
                <c:pt idx="34">
                  <c:v>2242</c:v>
                </c:pt>
                <c:pt idx="35">
                  <c:v>2243</c:v>
                </c:pt>
                <c:pt idx="36">
                  <c:v>2244</c:v>
                </c:pt>
                <c:pt idx="37">
                  <c:v>2245</c:v>
                </c:pt>
                <c:pt idx="38">
                  <c:v>2246</c:v>
                </c:pt>
                <c:pt idx="39">
                  <c:v>2247</c:v>
                </c:pt>
                <c:pt idx="40">
                  <c:v>2248</c:v>
                </c:pt>
                <c:pt idx="41">
                  <c:v>2249</c:v>
                </c:pt>
                <c:pt idx="42">
                  <c:v>2250</c:v>
                </c:pt>
                <c:pt idx="43">
                  <c:v>2251</c:v>
                </c:pt>
                <c:pt idx="44">
                  <c:v>2252</c:v>
                </c:pt>
                <c:pt idx="45">
                  <c:v>2253</c:v>
                </c:pt>
                <c:pt idx="46">
                  <c:v>2254</c:v>
                </c:pt>
                <c:pt idx="47">
                  <c:v>2255</c:v>
                </c:pt>
                <c:pt idx="48">
                  <c:v>2256</c:v>
                </c:pt>
                <c:pt idx="49">
                  <c:v>2257</c:v>
                </c:pt>
                <c:pt idx="50">
                  <c:v>2258</c:v>
                </c:pt>
                <c:pt idx="51">
                  <c:v>2259</c:v>
                </c:pt>
                <c:pt idx="52">
                  <c:v>2260</c:v>
                </c:pt>
                <c:pt idx="53">
                  <c:v>2261</c:v>
                </c:pt>
                <c:pt idx="54">
                  <c:v>2262</c:v>
                </c:pt>
                <c:pt idx="55">
                  <c:v>2263</c:v>
                </c:pt>
                <c:pt idx="56">
                  <c:v>2264</c:v>
                </c:pt>
                <c:pt idx="57">
                  <c:v>2265</c:v>
                </c:pt>
                <c:pt idx="58">
                  <c:v>2266</c:v>
                </c:pt>
                <c:pt idx="59">
                  <c:v>2267</c:v>
                </c:pt>
                <c:pt idx="60">
                  <c:v>2268</c:v>
                </c:pt>
                <c:pt idx="61">
                  <c:v>2269</c:v>
                </c:pt>
                <c:pt idx="62">
                  <c:v>2270</c:v>
                </c:pt>
                <c:pt idx="63">
                  <c:v>2271</c:v>
                </c:pt>
                <c:pt idx="64">
                  <c:v>2272</c:v>
                </c:pt>
                <c:pt idx="65">
                  <c:v>2273</c:v>
                </c:pt>
                <c:pt idx="66">
                  <c:v>2274</c:v>
                </c:pt>
                <c:pt idx="67">
                  <c:v>2275</c:v>
                </c:pt>
                <c:pt idx="68">
                  <c:v>2276</c:v>
                </c:pt>
                <c:pt idx="69">
                  <c:v>2277</c:v>
                </c:pt>
                <c:pt idx="70">
                  <c:v>2278</c:v>
                </c:pt>
                <c:pt idx="71">
                  <c:v>2279</c:v>
                </c:pt>
                <c:pt idx="72">
                  <c:v>2280</c:v>
                </c:pt>
                <c:pt idx="73">
                  <c:v>2281</c:v>
                </c:pt>
                <c:pt idx="74">
                  <c:v>2282</c:v>
                </c:pt>
                <c:pt idx="75">
                  <c:v>2283</c:v>
                </c:pt>
                <c:pt idx="76">
                  <c:v>2284</c:v>
                </c:pt>
                <c:pt idx="77">
                  <c:v>2285</c:v>
                </c:pt>
                <c:pt idx="78">
                  <c:v>2286</c:v>
                </c:pt>
                <c:pt idx="79">
                  <c:v>2287</c:v>
                </c:pt>
                <c:pt idx="80">
                  <c:v>2288</c:v>
                </c:pt>
                <c:pt idx="81">
                  <c:v>2289</c:v>
                </c:pt>
                <c:pt idx="82">
                  <c:v>2290</c:v>
                </c:pt>
                <c:pt idx="83">
                  <c:v>2291</c:v>
                </c:pt>
                <c:pt idx="84">
                  <c:v>2292</c:v>
                </c:pt>
                <c:pt idx="85">
                  <c:v>2293</c:v>
                </c:pt>
                <c:pt idx="86">
                  <c:v>2294</c:v>
                </c:pt>
                <c:pt idx="87">
                  <c:v>2295</c:v>
                </c:pt>
                <c:pt idx="88">
                  <c:v>2296</c:v>
                </c:pt>
                <c:pt idx="89">
                  <c:v>2297</c:v>
                </c:pt>
                <c:pt idx="90">
                  <c:v>2298</c:v>
                </c:pt>
                <c:pt idx="91">
                  <c:v>2299</c:v>
                </c:pt>
                <c:pt idx="92">
                  <c:v>2300</c:v>
                </c:pt>
                <c:pt idx="93">
                  <c:v>2301</c:v>
                </c:pt>
                <c:pt idx="94">
                  <c:v>2302</c:v>
                </c:pt>
                <c:pt idx="95">
                  <c:v>2303</c:v>
                </c:pt>
                <c:pt idx="96">
                  <c:v>2304</c:v>
                </c:pt>
                <c:pt idx="97">
                  <c:v>2305</c:v>
                </c:pt>
                <c:pt idx="98">
                  <c:v>2306</c:v>
                </c:pt>
                <c:pt idx="99">
                  <c:v>2307</c:v>
                </c:pt>
                <c:pt idx="100">
                  <c:v>2308</c:v>
                </c:pt>
                <c:pt idx="101">
                  <c:v>2309</c:v>
                </c:pt>
                <c:pt idx="102">
                  <c:v>2310</c:v>
                </c:pt>
                <c:pt idx="103">
                  <c:v>2311</c:v>
                </c:pt>
                <c:pt idx="104">
                  <c:v>2312</c:v>
                </c:pt>
                <c:pt idx="105">
                  <c:v>2313</c:v>
                </c:pt>
                <c:pt idx="106">
                  <c:v>2314</c:v>
                </c:pt>
                <c:pt idx="107">
                  <c:v>2315</c:v>
                </c:pt>
                <c:pt idx="108">
                  <c:v>2316</c:v>
                </c:pt>
                <c:pt idx="109">
                  <c:v>2317</c:v>
                </c:pt>
                <c:pt idx="110">
                  <c:v>2318</c:v>
                </c:pt>
                <c:pt idx="111">
                  <c:v>2319</c:v>
                </c:pt>
                <c:pt idx="112">
                  <c:v>2320</c:v>
                </c:pt>
                <c:pt idx="113">
                  <c:v>2321</c:v>
                </c:pt>
                <c:pt idx="114">
                  <c:v>2322</c:v>
                </c:pt>
                <c:pt idx="115">
                  <c:v>2323</c:v>
                </c:pt>
                <c:pt idx="116">
                  <c:v>2324</c:v>
                </c:pt>
                <c:pt idx="117">
                  <c:v>2325</c:v>
                </c:pt>
                <c:pt idx="118">
                  <c:v>2326</c:v>
                </c:pt>
                <c:pt idx="119">
                  <c:v>2327</c:v>
                </c:pt>
                <c:pt idx="120">
                  <c:v>2328</c:v>
                </c:pt>
                <c:pt idx="121">
                  <c:v>2329</c:v>
                </c:pt>
                <c:pt idx="122">
                  <c:v>2330</c:v>
                </c:pt>
                <c:pt idx="123">
                  <c:v>2331</c:v>
                </c:pt>
                <c:pt idx="124">
                  <c:v>2332</c:v>
                </c:pt>
                <c:pt idx="125">
                  <c:v>2333</c:v>
                </c:pt>
                <c:pt idx="126">
                  <c:v>2334</c:v>
                </c:pt>
                <c:pt idx="127">
                  <c:v>2335</c:v>
                </c:pt>
                <c:pt idx="128">
                  <c:v>2336</c:v>
                </c:pt>
                <c:pt idx="129">
                  <c:v>2337</c:v>
                </c:pt>
                <c:pt idx="130">
                  <c:v>2338</c:v>
                </c:pt>
                <c:pt idx="131">
                  <c:v>2339</c:v>
                </c:pt>
                <c:pt idx="132">
                  <c:v>2340</c:v>
                </c:pt>
                <c:pt idx="133">
                  <c:v>2341</c:v>
                </c:pt>
                <c:pt idx="134">
                  <c:v>2342</c:v>
                </c:pt>
                <c:pt idx="135">
                  <c:v>2343</c:v>
                </c:pt>
                <c:pt idx="136">
                  <c:v>2344</c:v>
                </c:pt>
                <c:pt idx="137">
                  <c:v>2345</c:v>
                </c:pt>
                <c:pt idx="138">
                  <c:v>2346</c:v>
                </c:pt>
                <c:pt idx="139">
                  <c:v>2347</c:v>
                </c:pt>
                <c:pt idx="140">
                  <c:v>2348</c:v>
                </c:pt>
                <c:pt idx="141">
                  <c:v>2349</c:v>
                </c:pt>
                <c:pt idx="142">
                  <c:v>2350</c:v>
                </c:pt>
                <c:pt idx="143">
                  <c:v>2351</c:v>
                </c:pt>
                <c:pt idx="144">
                  <c:v>2352</c:v>
                </c:pt>
                <c:pt idx="145">
                  <c:v>2353</c:v>
                </c:pt>
                <c:pt idx="146">
                  <c:v>2354</c:v>
                </c:pt>
                <c:pt idx="147">
                  <c:v>2355</c:v>
                </c:pt>
                <c:pt idx="148">
                  <c:v>2356</c:v>
                </c:pt>
                <c:pt idx="149">
                  <c:v>2357</c:v>
                </c:pt>
                <c:pt idx="150">
                  <c:v>2358</c:v>
                </c:pt>
                <c:pt idx="151">
                  <c:v>2359</c:v>
                </c:pt>
                <c:pt idx="152">
                  <c:v>2360</c:v>
                </c:pt>
                <c:pt idx="153">
                  <c:v>2361</c:v>
                </c:pt>
                <c:pt idx="154">
                  <c:v>2362</c:v>
                </c:pt>
                <c:pt idx="155">
                  <c:v>2363</c:v>
                </c:pt>
                <c:pt idx="156">
                  <c:v>2364</c:v>
                </c:pt>
                <c:pt idx="157">
                  <c:v>2365</c:v>
                </c:pt>
                <c:pt idx="158">
                  <c:v>2366</c:v>
                </c:pt>
                <c:pt idx="159">
                  <c:v>2367</c:v>
                </c:pt>
                <c:pt idx="160">
                  <c:v>2368</c:v>
                </c:pt>
                <c:pt idx="161">
                  <c:v>2369</c:v>
                </c:pt>
                <c:pt idx="162">
                  <c:v>2370</c:v>
                </c:pt>
                <c:pt idx="163">
                  <c:v>2371</c:v>
                </c:pt>
                <c:pt idx="164">
                  <c:v>2372</c:v>
                </c:pt>
                <c:pt idx="165">
                  <c:v>2373</c:v>
                </c:pt>
                <c:pt idx="166">
                  <c:v>2374</c:v>
                </c:pt>
                <c:pt idx="167">
                  <c:v>2375</c:v>
                </c:pt>
                <c:pt idx="168">
                  <c:v>2376</c:v>
                </c:pt>
                <c:pt idx="169">
                  <c:v>2377</c:v>
                </c:pt>
                <c:pt idx="170">
                  <c:v>2378</c:v>
                </c:pt>
                <c:pt idx="171">
                  <c:v>2379</c:v>
                </c:pt>
                <c:pt idx="172">
                  <c:v>2380</c:v>
                </c:pt>
                <c:pt idx="173">
                  <c:v>2381</c:v>
                </c:pt>
                <c:pt idx="174">
                  <c:v>2382</c:v>
                </c:pt>
                <c:pt idx="175">
                  <c:v>2383</c:v>
                </c:pt>
                <c:pt idx="176">
                  <c:v>2384</c:v>
                </c:pt>
                <c:pt idx="177">
                  <c:v>2385</c:v>
                </c:pt>
                <c:pt idx="178">
                  <c:v>2386</c:v>
                </c:pt>
                <c:pt idx="179">
                  <c:v>2387</c:v>
                </c:pt>
                <c:pt idx="180">
                  <c:v>2388</c:v>
                </c:pt>
                <c:pt idx="181">
                  <c:v>2389</c:v>
                </c:pt>
                <c:pt idx="182">
                  <c:v>2390</c:v>
                </c:pt>
                <c:pt idx="183">
                  <c:v>2391</c:v>
                </c:pt>
                <c:pt idx="184">
                  <c:v>2392</c:v>
                </c:pt>
                <c:pt idx="185">
                  <c:v>2393</c:v>
                </c:pt>
                <c:pt idx="186">
                  <c:v>2394</c:v>
                </c:pt>
                <c:pt idx="187">
                  <c:v>2395</c:v>
                </c:pt>
                <c:pt idx="188">
                  <c:v>2396</c:v>
                </c:pt>
                <c:pt idx="189">
                  <c:v>2397</c:v>
                </c:pt>
                <c:pt idx="190">
                  <c:v>2398</c:v>
                </c:pt>
                <c:pt idx="191">
                  <c:v>2399</c:v>
                </c:pt>
                <c:pt idx="192">
                  <c:v>2400</c:v>
                </c:pt>
                <c:pt idx="193">
                  <c:v>2401</c:v>
                </c:pt>
                <c:pt idx="194">
                  <c:v>2402</c:v>
                </c:pt>
                <c:pt idx="195">
                  <c:v>2403</c:v>
                </c:pt>
                <c:pt idx="196">
                  <c:v>2404</c:v>
                </c:pt>
                <c:pt idx="197">
                  <c:v>2405</c:v>
                </c:pt>
                <c:pt idx="198">
                  <c:v>2406</c:v>
                </c:pt>
                <c:pt idx="199">
                  <c:v>2407</c:v>
                </c:pt>
                <c:pt idx="200">
                  <c:v>2408</c:v>
                </c:pt>
                <c:pt idx="201">
                  <c:v>2409</c:v>
                </c:pt>
                <c:pt idx="202">
                  <c:v>2410</c:v>
                </c:pt>
                <c:pt idx="203">
                  <c:v>2411</c:v>
                </c:pt>
                <c:pt idx="204">
                  <c:v>2412</c:v>
                </c:pt>
                <c:pt idx="205">
                  <c:v>2413</c:v>
                </c:pt>
                <c:pt idx="206">
                  <c:v>2414</c:v>
                </c:pt>
                <c:pt idx="207">
                  <c:v>2415</c:v>
                </c:pt>
                <c:pt idx="208">
                  <c:v>2416</c:v>
                </c:pt>
                <c:pt idx="209">
                  <c:v>2417</c:v>
                </c:pt>
                <c:pt idx="210">
                  <c:v>2418</c:v>
                </c:pt>
                <c:pt idx="211">
                  <c:v>2419</c:v>
                </c:pt>
                <c:pt idx="212">
                  <c:v>2420</c:v>
                </c:pt>
                <c:pt idx="213">
                  <c:v>2421</c:v>
                </c:pt>
                <c:pt idx="214">
                  <c:v>2422</c:v>
                </c:pt>
                <c:pt idx="215">
                  <c:v>2423</c:v>
                </c:pt>
                <c:pt idx="216">
                  <c:v>2424</c:v>
                </c:pt>
                <c:pt idx="217">
                  <c:v>2425</c:v>
                </c:pt>
                <c:pt idx="218">
                  <c:v>2426</c:v>
                </c:pt>
                <c:pt idx="219">
                  <c:v>2427</c:v>
                </c:pt>
                <c:pt idx="220">
                  <c:v>2428</c:v>
                </c:pt>
                <c:pt idx="221">
                  <c:v>2429</c:v>
                </c:pt>
                <c:pt idx="222">
                  <c:v>2430</c:v>
                </c:pt>
                <c:pt idx="223">
                  <c:v>2431</c:v>
                </c:pt>
                <c:pt idx="224">
                  <c:v>2432</c:v>
                </c:pt>
                <c:pt idx="225">
                  <c:v>2433</c:v>
                </c:pt>
                <c:pt idx="226">
                  <c:v>2434</c:v>
                </c:pt>
                <c:pt idx="227">
                  <c:v>2435</c:v>
                </c:pt>
                <c:pt idx="228">
                  <c:v>2436</c:v>
                </c:pt>
                <c:pt idx="229">
                  <c:v>2437</c:v>
                </c:pt>
                <c:pt idx="230">
                  <c:v>2438</c:v>
                </c:pt>
                <c:pt idx="231">
                  <c:v>2439</c:v>
                </c:pt>
                <c:pt idx="232">
                  <c:v>2440</c:v>
                </c:pt>
                <c:pt idx="233">
                  <c:v>2441</c:v>
                </c:pt>
                <c:pt idx="234">
                  <c:v>2442</c:v>
                </c:pt>
                <c:pt idx="235">
                  <c:v>2443</c:v>
                </c:pt>
                <c:pt idx="236">
                  <c:v>2444</c:v>
                </c:pt>
                <c:pt idx="237">
                  <c:v>2445</c:v>
                </c:pt>
                <c:pt idx="238">
                  <c:v>2446</c:v>
                </c:pt>
                <c:pt idx="239">
                  <c:v>2447</c:v>
                </c:pt>
                <c:pt idx="240">
                  <c:v>2448</c:v>
                </c:pt>
                <c:pt idx="241">
                  <c:v>2449</c:v>
                </c:pt>
                <c:pt idx="242">
                  <c:v>2450</c:v>
                </c:pt>
                <c:pt idx="243">
                  <c:v>2451</c:v>
                </c:pt>
                <c:pt idx="244">
                  <c:v>2452</c:v>
                </c:pt>
                <c:pt idx="245">
                  <c:v>2453</c:v>
                </c:pt>
              </c:numCache>
            </c:numRef>
          </c:xVal>
          <c:yVal>
            <c:numRef>
              <c:f>Graph!$E$1974:$E$2217</c:f>
              <c:numCache>
                <c:formatCode>General</c:formatCode>
                <c:ptCount val="244"/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42">
                  <c:v>4</c:v>
                </c:pt>
                <c:pt idx="24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A9-40DD-823A-D1609ABF5B1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Graph!$A$1973:$A$2218</c:f>
              <c:numCache>
                <c:formatCode>General</c:formatCode>
                <c:ptCount val="246"/>
                <c:pt idx="0">
                  <c:v>2208</c:v>
                </c:pt>
                <c:pt idx="1">
                  <c:v>2209</c:v>
                </c:pt>
                <c:pt idx="2">
                  <c:v>2210</c:v>
                </c:pt>
                <c:pt idx="3">
                  <c:v>2211</c:v>
                </c:pt>
                <c:pt idx="4">
                  <c:v>2212</c:v>
                </c:pt>
                <c:pt idx="5">
                  <c:v>2213</c:v>
                </c:pt>
                <c:pt idx="6">
                  <c:v>2214</c:v>
                </c:pt>
                <c:pt idx="7">
                  <c:v>2215</c:v>
                </c:pt>
                <c:pt idx="8">
                  <c:v>2216</c:v>
                </c:pt>
                <c:pt idx="9">
                  <c:v>2217</c:v>
                </c:pt>
                <c:pt idx="10">
                  <c:v>2218</c:v>
                </c:pt>
                <c:pt idx="11">
                  <c:v>2219</c:v>
                </c:pt>
                <c:pt idx="12">
                  <c:v>2220</c:v>
                </c:pt>
                <c:pt idx="13">
                  <c:v>2221</c:v>
                </c:pt>
                <c:pt idx="14">
                  <c:v>2222</c:v>
                </c:pt>
                <c:pt idx="15">
                  <c:v>2223</c:v>
                </c:pt>
                <c:pt idx="16">
                  <c:v>2224</c:v>
                </c:pt>
                <c:pt idx="17">
                  <c:v>2225</c:v>
                </c:pt>
                <c:pt idx="18">
                  <c:v>2226</c:v>
                </c:pt>
                <c:pt idx="19">
                  <c:v>2227</c:v>
                </c:pt>
                <c:pt idx="20">
                  <c:v>2228</c:v>
                </c:pt>
                <c:pt idx="21">
                  <c:v>2229</c:v>
                </c:pt>
                <c:pt idx="22">
                  <c:v>2230</c:v>
                </c:pt>
                <c:pt idx="23">
                  <c:v>2231</c:v>
                </c:pt>
                <c:pt idx="24">
                  <c:v>2232</c:v>
                </c:pt>
                <c:pt idx="25">
                  <c:v>2233</c:v>
                </c:pt>
                <c:pt idx="26">
                  <c:v>2234</c:v>
                </c:pt>
                <c:pt idx="27">
                  <c:v>2235</c:v>
                </c:pt>
                <c:pt idx="28">
                  <c:v>2236</c:v>
                </c:pt>
                <c:pt idx="29">
                  <c:v>2237</c:v>
                </c:pt>
                <c:pt idx="30">
                  <c:v>2238</c:v>
                </c:pt>
                <c:pt idx="31">
                  <c:v>2239</c:v>
                </c:pt>
                <c:pt idx="32">
                  <c:v>2240</c:v>
                </c:pt>
                <c:pt idx="33">
                  <c:v>2241</c:v>
                </c:pt>
                <c:pt idx="34">
                  <c:v>2242</c:v>
                </c:pt>
                <c:pt idx="35">
                  <c:v>2243</c:v>
                </c:pt>
                <c:pt idx="36">
                  <c:v>2244</c:v>
                </c:pt>
                <c:pt idx="37">
                  <c:v>2245</c:v>
                </c:pt>
                <c:pt idx="38">
                  <c:v>2246</c:v>
                </c:pt>
                <c:pt idx="39">
                  <c:v>2247</c:v>
                </c:pt>
                <c:pt idx="40">
                  <c:v>2248</c:v>
                </c:pt>
                <c:pt idx="41">
                  <c:v>2249</c:v>
                </c:pt>
                <c:pt idx="42">
                  <c:v>2250</c:v>
                </c:pt>
                <c:pt idx="43">
                  <c:v>2251</c:v>
                </c:pt>
                <c:pt idx="44">
                  <c:v>2252</c:v>
                </c:pt>
                <c:pt idx="45">
                  <c:v>2253</c:v>
                </c:pt>
                <c:pt idx="46">
                  <c:v>2254</c:v>
                </c:pt>
                <c:pt idx="47">
                  <c:v>2255</c:v>
                </c:pt>
                <c:pt idx="48">
                  <c:v>2256</c:v>
                </c:pt>
                <c:pt idx="49">
                  <c:v>2257</c:v>
                </c:pt>
                <c:pt idx="50">
                  <c:v>2258</c:v>
                </c:pt>
                <c:pt idx="51">
                  <c:v>2259</c:v>
                </c:pt>
                <c:pt idx="52">
                  <c:v>2260</c:v>
                </c:pt>
                <c:pt idx="53">
                  <c:v>2261</c:v>
                </c:pt>
                <c:pt idx="54">
                  <c:v>2262</c:v>
                </c:pt>
                <c:pt idx="55">
                  <c:v>2263</c:v>
                </c:pt>
                <c:pt idx="56">
                  <c:v>2264</c:v>
                </c:pt>
                <c:pt idx="57">
                  <c:v>2265</c:v>
                </c:pt>
                <c:pt idx="58">
                  <c:v>2266</c:v>
                </c:pt>
                <c:pt idx="59">
                  <c:v>2267</c:v>
                </c:pt>
                <c:pt idx="60">
                  <c:v>2268</c:v>
                </c:pt>
                <c:pt idx="61">
                  <c:v>2269</c:v>
                </c:pt>
                <c:pt idx="62">
                  <c:v>2270</c:v>
                </c:pt>
                <c:pt idx="63">
                  <c:v>2271</c:v>
                </c:pt>
                <c:pt idx="64">
                  <c:v>2272</c:v>
                </c:pt>
                <c:pt idx="65">
                  <c:v>2273</c:v>
                </c:pt>
                <c:pt idx="66">
                  <c:v>2274</c:v>
                </c:pt>
                <c:pt idx="67">
                  <c:v>2275</c:v>
                </c:pt>
                <c:pt idx="68">
                  <c:v>2276</c:v>
                </c:pt>
                <c:pt idx="69">
                  <c:v>2277</c:v>
                </c:pt>
                <c:pt idx="70">
                  <c:v>2278</c:v>
                </c:pt>
                <c:pt idx="71">
                  <c:v>2279</c:v>
                </c:pt>
                <c:pt idx="72">
                  <c:v>2280</c:v>
                </c:pt>
                <c:pt idx="73">
                  <c:v>2281</c:v>
                </c:pt>
                <c:pt idx="74">
                  <c:v>2282</c:v>
                </c:pt>
                <c:pt idx="75">
                  <c:v>2283</c:v>
                </c:pt>
                <c:pt idx="76">
                  <c:v>2284</c:v>
                </c:pt>
                <c:pt idx="77">
                  <c:v>2285</c:v>
                </c:pt>
                <c:pt idx="78">
                  <c:v>2286</c:v>
                </c:pt>
                <c:pt idx="79">
                  <c:v>2287</c:v>
                </c:pt>
                <c:pt idx="80">
                  <c:v>2288</c:v>
                </c:pt>
                <c:pt idx="81">
                  <c:v>2289</c:v>
                </c:pt>
                <c:pt idx="82">
                  <c:v>2290</c:v>
                </c:pt>
                <c:pt idx="83">
                  <c:v>2291</c:v>
                </c:pt>
                <c:pt idx="84">
                  <c:v>2292</c:v>
                </c:pt>
                <c:pt idx="85">
                  <c:v>2293</c:v>
                </c:pt>
                <c:pt idx="86">
                  <c:v>2294</c:v>
                </c:pt>
                <c:pt idx="87">
                  <c:v>2295</c:v>
                </c:pt>
                <c:pt idx="88">
                  <c:v>2296</c:v>
                </c:pt>
                <c:pt idx="89">
                  <c:v>2297</c:v>
                </c:pt>
                <c:pt idx="90">
                  <c:v>2298</c:v>
                </c:pt>
                <c:pt idx="91">
                  <c:v>2299</c:v>
                </c:pt>
                <c:pt idx="92">
                  <c:v>2300</c:v>
                </c:pt>
                <c:pt idx="93">
                  <c:v>2301</c:v>
                </c:pt>
                <c:pt idx="94">
                  <c:v>2302</c:v>
                </c:pt>
                <c:pt idx="95">
                  <c:v>2303</c:v>
                </c:pt>
                <c:pt idx="96">
                  <c:v>2304</c:v>
                </c:pt>
                <c:pt idx="97">
                  <c:v>2305</c:v>
                </c:pt>
                <c:pt idx="98">
                  <c:v>2306</c:v>
                </c:pt>
                <c:pt idx="99">
                  <c:v>2307</c:v>
                </c:pt>
                <c:pt idx="100">
                  <c:v>2308</c:v>
                </c:pt>
                <c:pt idx="101">
                  <c:v>2309</c:v>
                </c:pt>
                <c:pt idx="102">
                  <c:v>2310</c:v>
                </c:pt>
                <c:pt idx="103">
                  <c:v>2311</c:v>
                </c:pt>
                <c:pt idx="104">
                  <c:v>2312</c:v>
                </c:pt>
                <c:pt idx="105">
                  <c:v>2313</c:v>
                </c:pt>
                <c:pt idx="106">
                  <c:v>2314</c:v>
                </c:pt>
                <c:pt idx="107">
                  <c:v>2315</c:v>
                </c:pt>
                <c:pt idx="108">
                  <c:v>2316</c:v>
                </c:pt>
                <c:pt idx="109">
                  <c:v>2317</c:v>
                </c:pt>
                <c:pt idx="110">
                  <c:v>2318</c:v>
                </c:pt>
                <c:pt idx="111">
                  <c:v>2319</c:v>
                </c:pt>
                <c:pt idx="112">
                  <c:v>2320</c:v>
                </c:pt>
                <c:pt idx="113">
                  <c:v>2321</c:v>
                </c:pt>
                <c:pt idx="114">
                  <c:v>2322</c:v>
                </c:pt>
                <c:pt idx="115">
                  <c:v>2323</c:v>
                </c:pt>
                <c:pt idx="116">
                  <c:v>2324</c:v>
                </c:pt>
                <c:pt idx="117">
                  <c:v>2325</c:v>
                </c:pt>
                <c:pt idx="118">
                  <c:v>2326</c:v>
                </c:pt>
                <c:pt idx="119">
                  <c:v>2327</c:v>
                </c:pt>
                <c:pt idx="120">
                  <c:v>2328</c:v>
                </c:pt>
                <c:pt idx="121">
                  <c:v>2329</c:v>
                </c:pt>
                <c:pt idx="122">
                  <c:v>2330</c:v>
                </c:pt>
                <c:pt idx="123">
                  <c:v>2331</c:v>
                </c:pt>
                <c:pt idx="124">
                  <c:v>2332</c:v>
                </c:pt>
                <c:pt idx="125">
                  <c:v>2333</c:v>
                </c:pt>
                <c:pt idx="126">
                  <c:v>2334</c:v>
                </c:pt>
                <c:pt idx="127">
                  <c:v>2335</c:v>
                </c:pt>
                <c:pt idx="128">
                  <c:v>2336</c:v>
                </c:pt>
                <c:pt idx="129">
                  <c:v>2337</c:v>
                </c:pt>
                <c:pt idx="130">
                  <c:v>2338</c:v>
                </c:pt>
                <c:pt idx="131">
                  <c:v>2339</c:v>
                </c:pt>
                <c:pt idx="132">
                  <c:v>2340</c:v>
                </c:pt>
                <c:pt idx="133">
                  <c:v>2341</c:v>
                </c:pt>
                <c:pt idx="134">
                  <c:v>2342</c:v>
                </c:pt>
                <c:pt idx="135">
                  <c:v>2343</c:v>
                </c:pt>
                <c:pt idx="136">
                  <c:v>2344</c:v>
                </c:pt>
                <c:pt idx="137">
                  <c:v>2345</c:v>
                </c:pt>
                <c:pt idx="138">
                  <c:v>2346</c:v>
                </c:pt>
                <c:pt idx="139">
                  <c:v>2347</c:v>
                </c:pt>
                <c:pt idx="140">
                  <c:v>2348</c:v>
                </c:pt>
                <c:pt idx="141">
                  <c:v>2349</c:v>
                </c:pt>
                <c:pt idx="142">
                  <c:v>2350</c:v>
                </c:pt>
                <c:pt idx="143">
                  <c:v>2351</c:v>
                </c:pt>
                <c:pt idx="144">
                  <c:v>2352</c:v>
                </c:pt>
                <c:pt idx="145">
                  <c:v>2353</c:v>
                </c:pt>
                <c:pt idx="146">
                  <c:v>2354</c:v>
                </c:pt>
                <c:pt idx="147">
                  <c:v>2355</c:v>
                </c:pt>
                <c:pt idx="148">
                  <c:v>2356</c:v>
                </c:pt>
                <c:pt idx="149">
                  <c:v>2357</c:v>
                </c:pt>
                <c:pt idx="150">
                  <c:v>2358</c:v>
                </c:pt>
                <c:pt idx="151">
                  <c:v>2359</c:v>
                </c:pt>
                <c:pt idx="152">
                  <c:v>2360</c:v>
                </c:pt>
                <c:pt idx="153">
                  <c:v>2361</c:v>
                </c:pt>
                <c:pt idx="154">
                  <c:v>2362</c:v>
                </c:pt>
                <c:pt idx="155">
                  <c:v>2363</c:v>
                </c:pt>
                <c:pt idx="156">
                  <c:v>2364</c:v>
                </c:pt>
                <c:pt idx="157">
                  <c:v>2365</c:v>
                </c:pt>
                <c:pt idx="158">
                  <c:v>2366</c:v>
                </c:pt>
                <c:pt idx="159">
                  <c:v>2367</c:v>
                </c:pt>
                <c:pt idx="160">
                  <c:v>2368</c:v>
                </c:pt>
                <c:pt idx="161">
                  <c:v>2369</c:v>
                </c:pt>
                <c:pt idx="162">
                  <c:v>2370</c:v>
                </c:pt>
                <c:pt idx="163">
                  <c:v>2371</c:v>
                </c:pt>
                <c:pt idx="164">
                  <c:v>2372</c:v>
                </c:pt>
                <c:pt idx="165">
                  <c:v>2373</c:v>
                </c:pt>
                <c:pt idx="166">
                  <c:v>2374</c:v>
                </c:pt>
                <c:pt idx="167">
                  <c:v>2375</c:v>
                </c:pt>
                <c:pt idx="168">
                  <c:v>2376</c:v>
                </c:pt>
                <c:pt idx="169">
                  <c:v>2377</c:v>
                </c:pt>
                <c:pt idx="170">
                  <c:v>2378</c:v>
                </c:pt>
                <c:pt idx="171">
                  <c:v>2379</c:v>
                </c:pt>
                <c:pt idx="172">
                  <c:v>2380</c:v>
                </c:pt>
                <c:pt idx="173">
                  <c:v>2381</c:v>
                </c:pt>
                <c:pt idx="174">
                  <c:v>2382</c:v>
                </c:pt>
                <c:pt idx="175">
                  <c:v>2383</c:v>
                </c:pt>
                <c:pt idx="176">
                  <c:v>2384</c:v>
                </c:pt>
                <c:pt idx="177">
                  <c:v>2385</c:v>
                </c:pt>
                <c:pt idx="178">
                  <c:v>2386</c:v>
                </c:pt>
                <c:pt idx="179">
                  <c:v>2387</c:v>
                </c:pt>
                <c:pt idx="180">
                  <c:v>2388</c:v>
                </c:pt>
                <c:pt idx="181">
                  <c:v>2389</c:v>
                </c:pt>
                <c:pt idx="182">
                  <c:v>2390</c:v>
                </c:pt>
                <c:pt idx="183">
                  <c:v>2391</c:v>
                </c:pt>
                <c:pt idx="184">
                  <c:v>2392</c:v>
                </c:pt>
                <c:pt idx="185">
                  <c:v>2393</c:v>
                </c:pt>
                <c:pt idx="186">
                  <c:v>2394</c:v>
                </c:pt>
                <c:pt idx="187">
                  <c:v>2395</c:v>
                </c:pt>
                <c:pt idx="188">
                  <c:v>2396</c:v>
                </c:pt>
                <c:pt idx="189">
                  <c:v>2397</c:v>
                </c:pt>
                <c:pt idx="190">
                  <c:v>2398</c:v>
                </c:pt>
                <c:pt idx="191">
                  <c:v>2399</c:v>
                </c:pt>
                <c:pt idx="192">
                  <c:v>2400</c:v>
                </c:pt>
                <c:pt idx="193">
                  <c:v>2401</c:v>
                </c:pt>
                <c:pt idx="194">
                  <c:v>2402</c:v>
                </c:pt>
                <c:pt idx="195">
                  <c:v>2403</c:v>
                </c:pt>
                <c:pt idx="196">
                  <c:v>2404</c:v>
                </c:pt>
                <c:pt idx="197">
                  <c:v>2405</c:v>
                </c:pt>
                <c:pt idx="198">
                  <c:v>2406</c:v>
                </c:pt>
                <c:pt idx="199">
                  <c:v>2407</c:v>
                </c:pt>
                <c:pt idx="200">
                  <c:v>2408</c:v>
                </c:pt>
                <c:pt idx="201">
                  <c:v>2409</c:v>
                </c:pt>
                <c:pt idx="202">
                  <c:v>2410</c:v>
                </c:pt>
                <c:pt idx="203">
                  <c:v>2411</c:v>
                </c:pt>
                <c:pt idx="204">
                  <c:v>2412</c:v>
                </c:pt>
                <c:pt idx="205">
                  <c:v>2413</c:v>
                </c:pt>
                <c:pt idx="206">
                  <c:v>2414</c:v>
                </c:pt>
                <c:pt idx="207">
                  <c:v>2415</c:v>
                </c:pt>
                <c:pt idx="208">
                  <c:v>2416</c:v>
                </c:pt>
                <c:pt idx="209">
                  <c:v>2417</c:v>
                </c:pt>
                <c:pt idx="210">
                  <c:v>2418</c:v>
                </c:pt>
                <c:pt idx="211">
                  <c:v>2419</c:v>
                </c:pt>
                <c:pt idx="212">
                  <c:v>2420</c:v>
                </c:pt>
                <c:pt idx="213">
                  <c:v>2421</c:v>
                </c:pt>
                <c:pt idx="214">
                  <c:v>2422</c:v>
                </c:pt>
                <c:pt idx="215">
                  <c:v>2423</c:v>
                </c:pt>
                <c:pt idx="216">
                  <c:v>2424</c:v>
                </c:pt>
                <c:pt idx="217">
                  <c:v>2425</c:v>
                </c:pt>
                <c:pt idx="218">
                  <c:v>2426</c:v>
                </c:pt>
                <c:pt idx="219">
                  <c:v>2427</c:v>
                </c:pt>
                <c:pt idx="220">
                  <c:v>2428</c:v>
                </c:pt>
                <c:pt idx="221">
                  <c:v>2429</c:v>
                </c:pt>
                <c:pt idx="222">
                  <c:v>2430</c:v>
                </c:pt>
                <c:pt idx="223">
                  <c:v>2431</c:v>
                </c:pt>
                <c:pt idx="224">
                  <c:v>2432</c:v>
                </c:pt>
                <c:pt idx="225">
                  <c:v>2433</c:v>
                </c:pt>
                <c:pt idx="226">
                  <c:v>2434</c:v>
                </c:pt>
                <c:pt idx="227">
                  <c:v>2435</c:v>
                </c:pt>
                <c:pt idx="228">
                  <c:v>2436</c:v>
                </c:pt>
                <c:pt idx="229">
                  <c:v>2437</c:v>
                </c:pt>
                <c:pt idx="230">
                  <c:v>2438</c:v>
                </c:pt>
                <c:pt idx="231">
                  <c:v>2439</c:v>
                </c:pt>
                <c:pt idx="232">
                  <c:v>2440</c:v>
                </c:pt>
                <c:pt idx="233">
                  <c:v>2441</c:v>
                </c:pt>
                <c:pt idx="234">
                  <c:v>2442</c:v>
                </c:pt>
                <c:pt idx="235">
                  <c:v>2443</c:v>
                </c:pt>
                <c:pt idx="236">
                  <c:v>2444</c:v>
                </c:pt>
                <c:pt idx="237">
                  <c:v>2445</c:v>
                </c:pt>
                <c:pt idx="238">
                  <c:v>2446</c:v>
                </c:pt>
                <c:pt idx="239">
                  <c:v>2447</c:v>
                </c:pt>
                <c:pt idx="240">
                  <c:v>2448</c:v>
                </c:pt>
                <c:pt idx="241">
                  <c:v>2449</c:v>
                </c:pt>
                <c:pt idx="242">
                  <c:v>2450</c:v>
                </c:pt>
                <c:pt idx="243">
                  <c:v>2451</c:v>
                </c:pt>
                <c:pt idx="244">
                  <c:v>2452</c:v>
                </c:pt>
                <c:pt idx="245">
                  <c:v>2453</c:v>
                </c:pt>
              </c:numCache>
            </c:numRef>
          </c:xVal>
          <c:yVal>
            <c:numRef>
              <c:f>Graph!$G$1974:$G$2217</c:f>
              <c:numCache>
                <c:formatCode>General</c:formatCode>
                <c:ptCount val="24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A9-40DD-823A-D1609ABF5B1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Graph!$A$1973:$A$2218</c:f>
              <c:numCache>
                <c:formatCode>General</c:formatCode>
                <c:ptCount val="246"/>
                <c:pt idx="0">
                  <c:v>2208</c:v>
                </c:pt>
                <c:pt idx="1">
                  <c:v>2209</c:v>
                </c:pt>
                <c:pt idx="2">
                  <c:v>2210</c:v>
                </c:pt>
                <c:pt idx="3">
                  <c:v>2211</c:v>
                </c:pt>
                <c:pt idx="4">
                  <c:v>2212</c:v>
                </c:pt>
                <c:pt idx="5">
                  <c:v>2213</c:v>
                </c:pt>
                <c:pt idx="6">
                  <c:v>2214</c:v>
                </c:pt>
                <c:pt idx="7">
                  <c:v>2215</c:v>
                </c:pt>
                <c:pt idx="8">
                  <c:v>2216</c:v>
                </c:pt>
                <c:pt idx="9">
                  <c:v>2217</c:v>
                </c:pt>
                <c:pt idx="10">
                  <c:v>2218</c:v>
                </c:pt>
                <c:pt idx="11">
                  <c:v>2219</c:v>
                </c:pt>
                <c:pt idx="12">
                  <c:v>2220</c:v>
                </c:pt>
                <c:pt idx="13">
                  <c:v>2221</c:v>
                </c:pt>
                <c:pt idx="14">
                  <c:v>2222</c:v>
                </c:pt>
                <c:pt idx="15">
                  <c:v>2223</c:v>
                </c:pt>
                <c:pt idx="16">
                  <c:v>2224</c:v>
                </c:pt>
                <c:pt idx="17">
                  <c:v>2225</c:v>
                </c:pt>
                <c:pt idx="18">
                  <c:v>2226</c:v>
                </c:pt>
                <c:pt idx="19">
                  <c:v>2227</c:v>
                </c:pt>
                <c:pt idx="20">
                  <c:v>2228</c:v>
                </c:pt>
                <c:pt idx="21">
                  <c:v>2229</c:v>
                </c:pt>
                <c:pt idx="22">
                  <c:v>2230</c:v>
                </c:pt>
                <c:pt idx="23">
                  <c:v>2231</c:v>
                </c:pt>
                <c:pt idx="24">
                  <c:v>2232</c:v>
                </c:pt>
                <c:pt idx="25">
                  <c:v>2233</c:v>
                </c:pt>
                <c:pt idx="26">
                  <c:v>2234</c:v>
                </c:pt>
                <c:pt idx="27">
                  <c:v>2235</c:v>
                </c:pt>
                <c:pt idx="28">
                  <c:v>2236</c:v>
                </c:pt>
                <c:pt idx="29">
                  <c:v>2237</c:v>
                </c:pt>
                <c:pt idx="30">
                  <c:v>2238</c:v>
                </c:pt>
                <c:pt idx="31">
                  <c:v>2239</c:v>
                </c:pt>
                <c:pt idx="32">
                  <c:v>2240</c:v>
                </c:pt>
                <c:pt idx="33">
                  <c:v>2241</c:v>
                </c:pt>
                <c:pt idx="34">
                  <c:v>2242</c:v>
                </c:pt>
                <c:pt idx="35">
                  <c:v>2243</c:v>
                </c:pt>
                <c:pt idx="36">
                  <c:v>2244</c:v>
                </c:pt>
                <c:pt idx="37">
                  <c:v>2245</c:v>
                </c:pt>
                <c:pt idx="38">
                  <c:v>2246</c:v>
                </c:pt>
                <c:pt idx="39">
                  <c:v>2247</c:v>
                </c:pt>
                <c:pt idx="40">
                  <c:v>2248</c:v>
                </c:pt>
                <c:pt idx="41">
                  <c:v>2249</c:v>
                </c:pt>
                <c:pt idx="42">
                  <c:v>2250</c:v>
                </c:pt>
                <c:pt idx="43">
                  <c:v>2251</c:v>
                </c:pt>
                <c:pt idx="44">
                  <c:v>2252</c:v>
                </c:pt>
                <c:pt idx="45">
                  <c:v>2253</c:v>
                </c:pt>
                <c:pt idx="46">
                  <c:v>2254</c:v>
                </c:pt>
                <c:pt idx="47">
                  <c:v>2255</c:v>
                </c:pt>
                <c:pt idx="48">
                  <c:v>2256</c:v>
                </c:pt>
                <c:pt idx="49">
                  <c:v>2257</c:v>
                </c:pt>
                <c:pt idx="50">
                  <c:v>2258</c:v>
                </c:pt>
                <c:pt idx="51">
                  <c:v>2259</c:v>
                </c:pt>
                <c:pt idx="52">
                  <c:v>2260</c:v>
                </c:pt>
                <c:pt idx="53">
                  <c:v>2261</c:v>
                </c:pt>
                <c:pt idx="54">
                  <c:v>2262</c:v>
                </c:pt>
                <c:pt idx="55">
                  <c:v>2263</c:v>
                </c:pt>
                <c:pt idx="56">
                  <c:v>2264</c:v>
                </c:pt>
                <c:pt idx="57">
                  <c:v>2265</c:v>
                </c:pt>
                <c:pt idx="58">
                  <c:v>2266</c:v>
                </c:pt>
                <c:pt idx="59">
                  <c:v>2267</c:v>
                </c:pt>
                <c:pt idx="60">
                  <c:v>2268</c:v>
                </c:pt>
                <c:pt idx="61">
                  <c:v>2269</c:v>
                </c:pt>
                <c:pt idx="62">
                  <c:v>2270</c:v>
                </c:pt>
                <c:pt idx="63">
                  <c:v>2271</c:v>
                </c:pt>
                <c:pt idx="64">
                  <c:v>2272</c:v>
                </c:pt>
                <c:pt idx="65">
                  <c:v>2273</c:v>
                </c:pt>
                <c:pt idx="66">
                  <c:v>2274</c:v>
                </c:pt>
                <c:pt idx="67">
                  <c:v>2275</c:v>
                </c:pt>
                <c:pt idx="68">
                  <c:v>2276</c:v>
                </c:pt>
                <c:pt idx="69">
                  <c:v>2277</c:v>
                </c:pt>
                <c:pt idx="70">
                  <c:v>2278</c:v>
                </c:pt>
                <c:pt idx="71">
                  <c:v>2279</c:v>
                </c:pt>
                <c:pt idx="72">
                  <c:v>2280</c:v>
                </c:pt>
                <c:pt idx="73">
                  <c:v>2281</c:v>
                </c:pt>
                <c:pt idx="74">
                  <c:v>2282</c:v>
                </c:pt>
                <c:pt idx="75">
                  <c:v>2283</c:v>
                </c:pt>
                <c:pt idx="76">
                  <c:v>2284</c:v>
                </c:pt>
                <c:pt idx="77">
                  <c:v>2285</c:v>
                </c:pt>
                <c:pt idx="78">
                  <c:v>2286</c:v>
                </c:pt>
                <c:pt idx="79">
                  <c:v>2287</c:v>
                </c:pt>
                <c:pt idx="80">
                  <c:v>2288</c:v>
                </c:pt>
                <c:pt idx="81">
                  <c:v>2289</c:v>
                </c:pt>
                <c:pt idx="82">
                  <c:v>2290</c:v>
                </c:pt>
                <c:pt idx="83">
                  <c:v>2291</c:v>
                </c:pt>
                <c:pt idx="84">
                  <c:v>2292</c:v>
                </c:pt>
                <c:pt idx="85">
                  <c:v>2293</c:v>
                </c:pt>
                <c:pt idx="86">
                  <c:v>2294</c:v>
                </c:pt>
                <c:pt idx="87">
                  <c:v>2295</c:v>
                </c:pt>
                <c:pt idx="88">
                  <c:v>2296</c:v>
                </c:pt>
                <c:pt idx="89">
                  <c:v>2297</c:v>
                </c:pt>
                <c:pt idx="90">
                  <c:v>2298</c:v>
                </c:pt>
                <c:pt idx="91">
                  <c:v>2299</c:v>
                </c:pt>
                <c:pt idx="92">
                  <c:v>2300</c:v>
                </c:pt>
                <c:pt idx="93">
                  <c:v>2301</c:v>
                </c:pt>
                <c:pt idx="94">
                  <c:v>2302</c:v>
                </c:pt>
                <c:pt idx="95">
                  <c:v>2303</c:v>
                </c:pt>
                <c:pt idx="96">
                  <c:v>2304</c:v>
                </c:pt>
                <c:pt idx="97">
                  <c:v>2305</c:v>
                </c:pt>
                <c:pt idx="98">
                  <c:v>2306</c:v>
                </c:pt>
                <c:pt idx="99">
                  <c:v>2307</c:v>
                </c:pt>
                <c:pt idx="100">
                  <c:v>2308</c:v>
                </c:pt>
                <c:pt idx="101">
                  <c:v>2309</c:v>
                </c:pt>
                <c:pt idx="102">
                  <c:v>2310</c:v>
                </c:pt>
                <c:pt idx="103">
                  <c:v>2311</c:v>
                </c:pt>
                <c:pt idx="104">
                  <c:v>2312</c:v>
                </c:pt>
                <c:pt idx="105">
                  <c:v>2313</c:v>
                </c:pt>
                <c:pt idx="106">
                  <c:v>2314</c:v>
                </c:pt>
                <c:pt idx="107">
                  <c:v>2315</c:v>
                </c:pt>
                <c:pt idx="108">
                  <c:v>2316</c:v>
                </c:pt>
                <c:pt idx="109">
                  <c:v>2317</c:v>
                </c:pt>
                <c:pt idx="110">
                  <c:v>2318</c:v>
                </c:pt>
                <c:pt idx="111">
                  <c:v>2319</c:v>
                </c:pt>
                <c:pt idx="112">
                  <c:v>2320</c:v>
                </c:pt>
                <c:pt idx="113">
                  <c:v>2321</c:v>
                </c:pt>
                <c:pt idx="114">
                  <c:v>2322</c:v>
                </c:pt>
                <c:pt idx="115">
                  <c:v>2323</c:v>
                </c:pt>
                <c:pt idx="116">
                  <c:v>2324</c:v>
                </c:pt>
                <c:pt idx="117">
                  <c:v>2325</c:v>
                </c:pt>
                <c:pt idx="118">
                  <c:v>2326</c:v>
                </c:pt>
                <c:pt idx="119">
                  <c:v>2327</c:v>
                </c:pt>
                <c:pt idx="120">
                  <c:v>2328</c:v>
                </c:pt>
                <c:pt idx="121">
                  <c:v>2329</c:v>
                </c:pt>
                <c:pt idx="122">
                  <c:v>2330</c:v>
                </c:pt>
                <c:pt idx="123">
                  <c:v>2331</c:v>
                </c:pt>
                <c:pt idx="124">
                  <c:v>2332</c:v>
                </c:pt>
                <c:pt idx="125">
                  <c:v>2333</c:v>
                </c:pt>
                <c:pt idx="126">
                  <c:v>2334</c:v>
                </c:pt>
                <c:pt idx="127">
                  <c:v>2335</c:v>
                </c:pt>
                <c:pt idx="128">
                  <c:v>2336</c:v>
                </c:pt>
                <c:pt idx="129">
                  <c:v>2337</c:v>
                </c:pt>
                <c:pt idx="130">
                  <c:v>2338</c:v>
                </c:pt>
                <c:pt idx="131">
                  <c:v>2339</c:v>
                </c:pt>
                <c:pt idx="132">
                  <c:v>2340</c:v>
                </c:pt>
                <c:pt idx="133">
                  <c:v>2341</c:v>
                </c:pt>
                <c:pt idx="134">
                  <c:v>2342</c:v>
                </c:pt>
                <c:pt idx="135">
                  <c:v>2343</c:v>
                </c:pt>
                <c:pt idx="136">
                  <c:v>2344</c:v>
                </c:pt>
                <c:pt idx="137">
                  <c:v>2345</c:v>
                </c:pt>
                <c:pt idx="138">
                  <c:v>2346</c:v>
                </c:pt>
                <c:pt idx="139">
                  <c:v>2347</c:v>
                </c:pt>
                <c:pt idx="140">
                  <c:v>2348</c:v>
                </c:pt>
                <c:pt idx="141">
                  <c:v>2349</c:v>
                </c:pt>
                <c:pt idx="142">
                  <c:v>2350</c:v>
                </c:pt>
                <c:pt idx="143">
                  <c:v>2351</c:v>
                </c:pt>
                <c:pt idx="144">
                  <c:v>2352</c:v>
                </c:pt>
                <c:pt idx="145">
                  <c:v>2353</c:v>
                </c:pt>
                <c:pt idx="146">
                  <c:v>2354</c:v>
                </c:pt>
                <c:pt idx="147">
                  <c:v>2355</c:v>
                </c:pt>
                <c:pt idx="148">
                  <c:v>2356</c:v>
                </c:pt>
                <c:pt idx="149">
                  <c:v>2357</c:v>
                </c:pt>
                <c:pt idx="150">
                  <c:v>2358</c:v>
                </c:pt>
                <c:pt idx="151">
                  <c:v>2359</c:v>
                </c:pt>
                <c:pt idx="152">
                  <c:v>2360</c:v>
                </c:pt>
                <c:pt idx="153">
                  <c:v>2361</c:v>
                </c:pt>
                <c:pt idx="154">
                  <c:v>2362</c:v>
                </c:pt>
                <c:pt idx="155">
                  <c:v>2363</c:v>
                </c:pt>
                <c:pt idx="156">
                  <c:v>2364</c:v>
                </c:pt>
                <c:pt idx="157">
                  <c:v>2365</c:v>
                </c:pt>
                <c:pt idx="158">
                  <c:v>2366</c:v>
                </c:pt>
                <c:pt idx="159">
                  <c:v>2367</c:v>
                </c:pt>
                <c:pt idx="160">
                  <c:v>2368</c:v>
                </c:pt>
                <c:pt idx="161">
                  <c:v>2369</c:v>
                </c:pt>
                <c:pt idx="162">
                  <c:v>2370</c:v>
                </c:pt>
                <c:pt idx="163">
                  <c:v>2371</c:v>
                </c:pt>
                <c:pt idx="164">
                  <c:v>2372</c:v>
                </c:pt>
                <c:pt idx="165">
                  <c:v>2373</c:v>
                </c:pt>
                <c:pt idx="166">
                  <c:v>2374</c:v>
                </c:pt>
                <c:pt idx="167">
                  <c:v>2375</c:v>
                </c:pt>
                <c:pt idx="168">
                  <c:v>2376</c:v>
                </c:pt>
                <c:pt idx="169">
                  <c:v>2377</c:v>
                </c:pt>
                <c:pt idx="170">
                  <c:v>2378</c:v>
                </c:pt>
                <c:pt idx="171">
                  <c:v>2379</c:v>
                </c:pt>
                <c:pt idx="172">
                  <c:v>2380</c:v>
                </c:pt>
                <c:pt idx="173">
                  <c:v>2381</c:v>
                </c:pt>
                <c:pt idx="174">
                  <c:v>2382</c:v>
                </c:pt>
                <c:pt idx="175">
                  <c:v>2383</c:v>
                </c:pt>
                <c:pt idx="176">
                  <c:v>2384</c:v>
                </c:pt>
                <c:pt idx="177">
                  <c:v>2385</c:v>
                </c:pt>
                <c:pt idx="178">
                  <c:v>2386</c:v>
                </c:pt>
                <c:pt idx="179">
                  <c:v>2387</c:v>
                </c:pt>
                <c:pt idx="180">
                  <c:v>2388</c:v>
                </c:pt>
                <c:pt idx="181">
                  <c:v>2389</c:v>
                </c:pt>
                <c:pt idx="182">
                  <c:v>2390</c:v>
                </c:pt>
                <c:pt idx="183">
                  <c:v>2391</c:v>
                </c:pt>
                <c:pt idx="184">
                  <c:v>2392</c:v>
                </c:pt>
                <c:pt idx="185">
                  <c:v>2393</c:v>
                </c:pt>
                <c:pt idx="186">
                  <c:v>2394</c:v>
                </c:pt>
                <c:pt idx="187">
                  <c:v>2395</c:v>
                </c:pt>
                <c:pt idx="188">
                  <c:v>2396</c:v>
                </c:pt>
                <c:pt idx="189">
                  <c:v>2397</c:v>
                </c:pt>
                <c:pt idx="190">
                  <c:v>2398</c:v>
                </c:pt>
                <c:pt idx="191">
                  <c:v>2399</c:v>
                </c:pt>
                <c:pt idx="192">
                  <c:v>2400</c:v>
                </c:pt>
                <c:pt idx="193">
                  <c:v>2401</c:v>
                </c:pt>
                <c:pt idx="194">
                  <c:v>2402</c:v>
                </c:pt>
                <c:pt idx="195">
                  <c:v>2403</c:v>
                </c:pt>
                <c:pt idx="196">
                  <c:v>2404</c:v>
                </c:pt>
                <c:pt idx="197">
                  <c:v>2405</c:v>
                </c:pt>
                <c:pt idx="198">
                  <c:v>2406</c:v>
                </c:pt>
                <c:pt idx="199">
                  <c:v>2407</c:v>
                </c:pt>
                <c:pt idx="200">
                  <c:v>2408</c:v>
                </c:pt>
                <c:pt idx="201">
                  <c:v>2409</c:v>
                </c:pt>
                <c:pt idx="202">
                  <c:v>2410</c:v>
                </c:pt>
                <c:pt idx="203">
                  <c:v>2411</c:v>
                </c:pt>
                <c:pt idx="204">
                  <c:v>2412</c:v>
                </c:pt>
                <c:pt idx="205">
                  <c:v>2413</c:v>
                </c:pt>
                <c:pt idx="206">
                  <c:v>2414</c:v>
                </c:pt>
                <c:pt idx="207">
                  <c:v>2415</c:v>
                </c:pt>
                <c:pt idx="208">
                  <c:v>2416</c:v>
                </c:pt>
                <c:pt idx="209">
                  <c:v>2417</c:v>
                </c:pt>
                <c:pt idx="210">
                  <c:v>2418</c:v>
                </c:pt>
                <c:pt idx="211">
                  <c:v>2419</c:v>
                </c:pt>
                <c:pt idx="212">
                  <c:v>2420</c:v>
                </c:pt>
                <c:pt idx="213">
                  <c:v>2421</c:v>
                </c:pt>
                <c:pt idx="214">
                  <c:v>2422</c:v>
                </c:pt>
                <c:pt idx="215">
                  <c:v>2423</c:v>
                </c:pt>
                <c:pt idx="216">
                  <c:v>2424</c:v>
                </c:pt>
                <c:pt idx="217">
                  <c:v>2425</c:v>
                </c:pt>
                <c:pt idx="218">
                  <c:v>2426</c:v>
                </c:pt>
                <c:pt idx="219">
                  <c:v>2427</c:v>
                </c:pt>
                <c:pt idx="220">
                  <c:v>2428</c:v>
                </c:pt>
                <c:pt idx="221">
                  <c:v>2429</c:v>
                </c:pt>
                <c:pt idx="222">
                  <c:v>2430</c:v>
                </c:pt>
                <c:pt idx="223">
                  <c:v>2431</c:v>
                </c:pt>
                <c:pt idx="224">
                  <c:v>2432</c:v>
                </c:pt>
                <c:pt idx="225">
                  <c:v>2433</c:v>
                </c:pt>
                <c:pt idx="226">
                  <c:v>2434</c:v>
                </c:pt>
                <c:pt idx="227">
                  <c:v>2435</c:v>
                </c:pt>
                <c:pt idx="228">
                  <c:v>2436</c:v>
                </c:pt>
                <c:pt idx="229">
                  <c:v>2437</c:v>
                </c:pt>
                <c:pt idx="230">
                  <c:v>2438</c:v>
                </c:pt>
                <c:pt idx="231">
                  <c:v>2439</c:v>
                </c:pt>
                <c:pt idx="232">
                  <c:v>2440</c:v>
                </c:pt>
                <c:pt idx="233">
                  <c:v>2441</c:v>
                </c:pt>
                <c:pt idx="234">
                  <c:v>2442</c:v>
                </c:pt>
                <c:pt idx="235">
                  <c:v>2443</c:v>
                </c:pt>
                <c:pt idx="236">
                  <c:v>2444</c:v>
                </c:pt>
                <c:pt idx="237">
                  <c:v>2445</c:v>
                </c:pt>
                <c:pt idx="238">
                  <c:v>2446</c:v>
                </c:pt>
                <c:pt idx="239">
                  <c:v>2447</c:v>
                </c:pt>
                <c:pt idx="240">
                  <c:v>2448</c:v>
                </c:pt>
                <c:pt idx="241">
                  <c:v>2449</c:v>
                </c:pt>
                <c:pt idx="242">
                  <c:v>2450</c:v>
                </c:pt>
                <c:pt idx="243">
                  <c:v>2451</c:v>
                </c:pt>
                <c:pt idx="244">
                  <c:v>2452</c:v>
                </c:pt>
                <c:pt idx="245">
                  <c:v>2453</c:v>
                </c:pt>
              </c:numCache>
            </c:numRef>
          </c:xVal>
          <c:yVal>
            <c:numRef>
              <c:f>Graph!$H$1974:$H$2217</c:f>
              <c:numCache>
                <c:formatCode>General</c:formatCode>
                <c:ptCount val="24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A9-40DD-823A-D1609ABF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64927"/>
        <c:axId val="151874047"/>
      </c:scatterChart>
      <c:valAx>
        <c:axId val="151864927"/>
        <c:scaling>
          <c:orientation val="minMax"/>
          <c:max val="2453"/>
          <c:min val="2208"/>
        </c:scaling>
        <c:delete val="0"/>
        <c:axPos val="b"/>
        <c:numFmt formatCode="General" sourceLinked="1"/>
        <c:majorTickMark val="out"/>
        <c:minorTickMark val="none"/>
        <c:tickLblPos val="nextTo"/>
        <c:crossAx val="151874047"/>
        <c:crosses val="autoZero"/>
        <c:crossBetween val="midCat"/>
      </c:valAx>
      <c:valAx>
        <c:axId val="151874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864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205F7-D77F-D6A4-57F8-B1BCA23F1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254</xdr:row>
      <xdr:rowOff>0</xdr:rowOff>
    </xdr:from>
    <xdr:to>
      <xdr:col>14</xdr:col>
      <xdr:colOff>304800</xdr:colOff>
      <xdr:row>268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363A17-D766-8EF4-70EA-29D73450F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488</xdr:row>
      <xdr:rowOff>0</xdr:rowOff>
    </xdr:from>
    <xdr:to>
      <xdr:col>14</xdr:col>
      <xdr:colOff>304800</xdr:colOff>
      <xdr:row>502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10DBE-6349-1E58-AECA-474D22703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738</xdr:row>
      <xdr:rowOff>0</xdr:rowOff>
    </xdr:from>
    <xdr:to>
      <xdr:col>14</xdr:col>
      <xdr:colOff>304800</xdr:colOff>
      <xdr:row>752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36CFE0-5905-06FF-B9C6-ACFBDFB68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B184ED-20E6-D603-4C91-9184967E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1242</xdr:row>
      <xdr:rowOff>0</xdr:rowOff>
    </xdr:from>
    <xdr:to>
      <xdr:col>14</xdr:col>
      <xdr:colOff>304800</xdr:colOff>
      <xdr:row>1256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551E2B-2870-FB02-74E5-3FD304291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1502</xdr:row>
      <xdr:rowOff>0</xdr:rowOff>
    </xdr:from>
    <xdr:to>
      <xdr:col>14</xdr:col>
      <xdr:colOff>304800</xdr:colOff>
      <xdr:row>1516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ECDC29-DB53-5A5D-5A7E-DA3061E16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1703</xdr:row>
      <xdr:rowOff>0</xdr:rowOff>
    </xdr:from>
    <xdr:to>
      <xdr:col>14</xdr:col>
      <xdr:colOff>304800</xdr:colOff>
      <xdr:row>1717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40B5EB-EAF8-C12D-D518-9B6AC51C6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1972</xdr:row>
      <xdr:rowOff>0</xdr:rowOff>
    </xdr:from>
    <xdr:to>
      <xdr:col>14</xdr:col>
      <xdr:colOff>304800</xdr:colOff>
      <xdr:row>1986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D050A2-9C60-A468-4C0A-3038F5324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2220</xdr:row>
      <xdr:rowOff>0</xdr:rowOff>
    </xdr:from>
    <xdr:to>
      <xdr:col>14</xdr:col>
      <xdr:colOff>304800</xdr:colOff>
      <xdr:row>2234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F98942-9D1B-23B7-F078-F000CA64C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A495-4199-4C9E-B0B7-BBB452FF9EE4}">
  <dimension ref="A1:BH2721"/>
  <sheetViews>
    <sheetView topLeftCell="A1792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38.376953000000015</v>
      </c>
      <c r="K3">
        <v>13.955546999999999</v>
      </c>
    </row>
    <row r="4" spans="1:60" x14ac:dyDescent="0.25">
      <c r="A4">
        <v>3</v>
      </c>
      <c r="F4">
        <v>24.741903000000015</v>
      </c>
      <c r="G4">
        <v>8.7152069999999995</v>
      </c>
    </row>
    <row r="5" spans="1:60" x14ac:dyDescent="0.25">
      <c r="A5">
        <v>4</v>
      </c>
      <c r="B5">
        <v>35.784616000000014</v>
      </c>
      <c r="C5">
        <v>10.3528</v>
      </c>
      <c r="F5">
        <v>24.741903000000015</v>
      </c>
      <c r="G5">
        <v>8.7152069999999995</v>
      </c>
    </row>
    <row r="6" spans="1:60" x14ac:dyDescent="0.25">
      <c r="A6">
        <v>5</v>
      </c>
      <c r="B6">
        <v>35.778740000000013</v>
      </c>
      <c r="C6">
        <v>10.351769000000001</v>
      </c>
      <c r="F6">
        <v>24.780561000000013</v>
      </c>
      <c r="G6">
        <v>8.7446900000000003</v>
      </c>
      <c r="H6">
        <v>26.549385000000015</v>
      </c>
      <c r="I6">
        <v>5.9115929999999999</v>
      </c>
    </row>
    <row r="7" spans="1:60" x14ac:dyDescent="0.25">
      <c r="A7">
        <v>6</v>
      </c>
      <c r="B7">
        <v>35.795543000000009</v>
      </c>
      <c r="C7">
        <v>10.339862999999999</v>
      </c>
      <c r="F7">
        <v>24.76015000000001</v>
      </c>
      <c r="G7">
        <v>8.7511840000000003</v>
      </c>
      <c r="H7">
        <v>26.502531000000019</v>
      </c>
      <c r="I7">
        <v>5.8962849999999998</v>
      </c>
    </row>
    <row r="8" spans="1:60" x14ac:dyDescent="0.25">
      <c r="A8">
        <v>7</v>
      </c>
      <c r="B8">
        <v>35.766937000000013</v>
      </c>
      <c r="C8">
        <v>10.361254000000001</v>
      </c>
      <c r="F8">
        <v>24.739069000000015</v>
      </c>
      <c r="G8">
        <v>8.7433499999999995</v>
      </c>
      <c r="H8">
        <v>26.495573000000014</v>
      </c>
      <c r="I8">
        <v>5.8925219999999996</v>
      </c>
    </row>
    <row r="9" spans="1:60" x14ac:dyDescent="0.25">
      <c r="A9">
        <v>8</v>
      </c>
      <c r="B9">
        <v>35.777450000000016</v>
      </c>
      <c r="C9">
        <v>10.361613999999999</v>
      </c>
      <c r="F9">
        <v>24.700721000000016</v>
      </c>
      <c r="G9">
        <v>8.7435050000000007</v>
      </c>
      <c r="H9">
        <v>26.545623000000013</v>
      </c>
      <c r="I9">
        <v>5.8592760000000004</v>
      </c>
    </row>
    <row r="10" spans="1:60" x14ac:dyDescent="0.25">
      <c r="A10">
        <v>9</v>
      </c>
      <c r="B10">
        <v>35.769359000000009</v>
      </c>
      <c r="C10">
        <v>10.339708</v>
      </c>
      <c r="F10">
        <v>24.731802000000016</v>
      </c>
      <c r="G10">
        <v>8.7203090000000003</v>
      </c>
      <c r="H10">
        <v>26.529695000000018</v>
      </c>
      <c r="I10">
        <v>5.8939649999999997</v>
      </c>
    </row>
    <row r="11" spans="1:60" x14ac:dyDescent="0.25">
      <c r="A11">
        <v>10</v>
      </c>
      <c r="B11">
        <v>35.75657600000001</v>
      </c>
      <c r="C11">
        <v>10.332595</v>
      </c>
      <c r="F11">
        <v>24.742160000000013</v>
      </c>
      <c r="G11">
        <v>8.7194339999999997</v>
      </c>
      <c r="H11">
        <v>26.503511000000017</v>
      </c>
      <c r="I11">
        <v>5.887677</v>
      </c>
    </row>
    <row r="12" spans="1:60" x14ac:dyDescent="0.25">
      <c r="A12">
        <v>11</v>
      </c>
      <c r="B12">
        <v>35.784975000000017</v>
      </c>
      <c r="C12">
        <v>10.336461</v>
      </c>
      <c r="F12">
        <v>24.772983000000011</v>
      </c>
      <c r="G12">
        <v>8.7682459999999995</v>
      </c>
      <c r="H12">
        <v>26.519540000000013</v>
      </c>
      <c r="I12">
        <v>5.8568020000000001</v>
      </c>
    </row>
    <row r="13" spans="1:60" x14ac:dyDescent="0.25">
      <c r="A13">
        <v>12</v>
      </c>
      <c r="B13">
        <v>35.827087000000013</v>
      </c>
      <c r="C13">
        <v>10.358676000000001</v>
      </c>
      <c r="F13">
        <v>24.790819000000013</v>
      </c>
      <c r="G13">
        <v>8.807779</v>
      </c>
      <c r="H13">
        <v>26.566806000000014</v>
      </c>
      <c r="I13">
        <v>5.8341229999999999</v>
      </c>
    </row>
    <row r="14" spans="1:60" x14ac:dyDescent="0.25">
      <c r="A14">
        <v>13</v>
      </c>
      <c r="B14">
        <v>35.784616000000014</v>
      </c>
      <c r="C14">
        <v>10.3528</v>
      </c>
      <c r="F14">
        <v>24.741903000000015</v>
      </c>
      <c r="G14">
        <v>8.7152069999999995</v>
      </c>
      <c r="H14">
        <v>26.546653000000013</v>
      </c>
      <c r="I14">
        <v>5.8689150000000003</v>
      </c>
    </row>
    <row r="15" spans="1:60" x14ac:dyDescent="0.25">
      <c r="A15">
        <v>14</v>
      </c>
      <c r="B15">
        <v>35.950227000000012</v>
      </c>
      <c r="C15">
        <v>10.382645</v>
      </c>
      <c r="H15">
        <v>26.502428000000009</v>
      </c>
      <c r="I15">
        <v>5.866028</v>
      </c>
    </row>
    <row r="16" spans="1:60" x14ac:dyDescent="0.25">
      <c r="A16">
        <v>15</v>
      </c>
      <c r="B16">
        <v>35.784616000000014</v>
      </c>
      <c r="C16">
        <v>10.3528</v>
      </c>
      <c r="H16">
        <v>26.530777000000015</v>
      </c>
      <c r="I16">
        <v>5.8777799999999996</v>
      </c>
    </row>
    <row r="17" spans="1:9" x14ac:dyDescent="0.25">
      <c r="A17">
        <v>16</v>
      </c>
      <c r="B17">
        <v>35.784616000000014</v>
      </c>
      <c r="C17">
        <v>10.3528</v>
      </c>
      <c r="H17">
        <v>26.549385000000015</v>
      </c>
      <c r="I17">
        <v>5.9115929999999999</v>
      </c>
    </row>
    <row r="18" spans="1:9" x14ac:dyDescent="0.25">
      <c r="A18">
        <v>17</v>
      </c>
      <c r="D18">
        <v>46.562755000000017</v>
      </c>
      <c r="E18">
        <v>8.3942969999999999</v>
      </c>
    </row>
    <row r="19" spans="1:9" x14ac:dyDescent="0.25">
      <c r="A19">
        <v>18</v>
      </c>
      <c r="D19">
        <v>46.508377000000017</v>
      </c>
      <c r="E19">
        <v>8.3846579999999999</v>
      </c>
    </row>
    <row r="20" spans="1:9" x14ac:dyDescent="0.25">
      <c r="A20">
        <v>19</v>
      </c>
      <c r="D20">
        <v>46.572807000000012</v>
      </c>
      <c r="E20">
        <v>8.3621850000000002</v>
      </c>
    </row>
    <row r="21" spans="1:9" x14ac:dyDescent="0.25">
      <c r="A21">
        <v>20</v>
      </c>
      <c r="D21">
        <v>46.571003000000012</v>
      </c>
      <c r="E21">
        <v>8.3338870000000007</v>
      </c>
    </row>
    <row r="22" spans="1:9" x14ac:dyDescent="0.25">
      <c r="A22">
        <v>21</v>
      </c>
      <c r="D22">
        <v>46.566879000000014</v>
      </c>
      <c r="E22">
        <v>8.3923889999999997</v>
      </c>
    </row>
    <row r="23" spans="1:9" x14ac:dyDescent="0.25">
      <c r="A23">
        <v>22</v>
      </c>
      <c r="D23">
        <v>46.562290000000012</v>
      </c>
      <c r="E23">
        <v>8.3723899999999993</v>
      </c>
    </row>
    <row r="24" spans="1:9" x14ac:dyDescent="0.25">
      <c r="A24">
        <v>23</v>
      </c>
      <c r="D24">
        <v>46.58239300000001</v>
      </c>
      <c r="E24">
        <v>8.3800179999999997</v>
      </c>
    </row>
    <row r="25" spans="1:9" x14ac:dyDescent="0.25">
      <c r="A25">
        <v>24</v>
      </c>
      <c r="D25">
        <v>46.539146000000017</v>
      </c>
      <c r="E25">
        <v>8.3816679999999995</v>
      </c>
    </row>
    <row r="26" spans="1:9" x14ac:dyDescent="0.25">
      <c r="A26">
        <v>25</v>
      </c>
      <c r="D26">
        <v>46.570125000000012</v>
      </c>
      <c r="E26">
        <v>8.3882139999999996</v>
      </c>
      <c r="F26">
        <v>40.713222000000016</v>
      </c>
      <c r="G26">
        <v>9.8334980000000005</v>
      </c>
    </row>
    <row r="27" spans="1:9" x14ac:dyDescent="0.25">
      <c r="A27">
        <v>26</v>
      </c>
      <c r="D27">
        <v>46.575332000000017</v>
      </c>
      <c r="E27">
        <v>8.3831620000000004</v>
      </c>
      <c r="F27">
        <v>40.821460000000016</v>
      </c>
      <c r="G27">
        <v>9.7675739999999998</v>
      </c>
    </row>
    <row r="28" spans="1:9" x14ac:dyDescent="0.25">
      <c r="A28">
        <v>27</v>
      </c>
      <c r="D28">
        <v>46.550178000000017</v>
      </c>
      <c r="E28">
        <v>8.3168769999999999</v>
      </c>
      <c r="F28">
        <v>40.784763000000012</v>
      </c>
      <c r="G28">
        <v>9.7849439999999994</v>
      </c>
    </row>
    <row r="29" spans="1:9" x14ac:dyDescent="0.25">
      <c r="A29">
        <v>28</v>
      </c>
      <c r="D29">
        <v>46.562755000000017</v>
      </c>
      <c r="E29">
        <v>8.3942969999999999</v>
      </c>
      <c r="F29">
        <v>40.791927000000015</v>
      </c>
      <c r="G29">
        <v>9.8024170000000002</v>
      </c>
    </row>
    <row r="30" spans="1:9" x14ac:dyDescent="0.25">
      <c r="A30">
        <v>29</v>
      </c>
      <c r="F30">
        <v>40.750694000000017</v>
      </c>
      <c r="G30">
        <v>9.8146839999999997</v>
      </c>
    </row>
    <row r="31" spans="1:9" x14ac:dyDescent="0.25">
      <c r="A31">
        <v>30</v>
      </c>
      <c r="F31">
        <v>40.714973000000015</v>
      </c>
      <c r="G31">
        <v>9.7839639999999992</v>
      </c>
      <c r="H31">
        <v>45.780784000000011</v>
      </c>
      <c r="I31">
        <v>6.8314919999999999</v>
      </c>
    </row>
    <row r="32" spans="1:9" x14ac:dyDescent="0.25">
      <c r="A32">
        <v>31</v>
      </c>
      <c r="F32">
        <v>40.710388000000016</v>
      </c>
      <c r="G32">
        <v>9.7804599999999997</v>
      </c>
      <c r="H32">
        <v>45.756717000000016</v>
      </c>
      <c r="I32">
        <v>6.9124160000000003</v>
      </c>
    </row>
    <row r="33" spans="1:9" x14ac:dyDescent="0.25">
      <c r="A33">
        <v>32</v>
      </c>
      <c r="F33">
        <v>40.729507000000012</v>
      </c>
      <c r="G33">
        <v>9.8266430000000007</v>
      </c>
      <c r="H33">
        <v>45.768829000000011</v>
      </c>
      <c r="I33">
        <v>6.8863859999999999</v>
      </c>
    </row>
    <row r="34" spans="1:9" x14ac:dyDescent="0.25">
      <c r="A34">
        <v>33</v>
      </c>
      <c r="F34">
        <v>40.747444000000016</v>
      </c>
      <c r="G34">
        <v>9.8360749999999992</v>
      </c>
      <c r="H34">
        <v>45.774036000000017</v>
      </c>
      <c r="I34">
        <v>6.8504610000000001</v>
      </c>
    </row>
    <row r="35" spans="1:9" x14ac:dyDescent="0.25">
      <c r="A35">
        <v>34</v>
      </c>
      <c r="B35">
        <v>60.807460000000013</v>
      </c>
      <c r="C35">
        <v>8.3466179999999994</v>
      </c>
      <c r="F35">
        <v>40.713222000000016</v>
      </c>
      <c r="G35">
        <v>9.8334980000000005</v>
      </c>
      <c r="H35">
        <v>45.826969000000012</v>
      </c>
      <c r="I35">
        <v>6.8648410000000002</v>
      </c>
    </row>
    <row r="36" spans="1:9" x14ac:dyDescent="0.25">
      <c r="A36">
        <v>35</v>
      </c>
      <c r="B36">
        <v>60.840396000000013</v>
      </c>
      <c r="C36">
        <v>8.3524940000000001</v>
      </c>
      <c r="H36">
        <v>45.80960000000001</v>
      </c>
      <c r="I36">
        <v>6.909891</v>
      </c>
    </row>
    <row r="37" spans="1:9" x14ac:dyDescent="0.25">
      <c r="A37">
        <v>36</v>
      </c>
      <c r="B37">
        <v>60.847824000000017</v>
      </c>
      <c r="C37">
        <v>8.341825</v>
      </c>
      <c r="H37">
        <v>45.814289000000016</v>
      </c>
      <c r="I37">
        <v>6.9182920000000001</v>
      </c>
    </row>
    <row r="38" spans="1:9" x14ac:dyDescent="0.25">
      <c r="A38">
        <v>37</v>
      </c>
      <c r="B38">
        <v>60.855297000000014</v>
      </c>
      <c r="C38">
        <v>8.3281650000000003</v>
      </c>
      <c r="H38">
        <v>45.831043000000015</v>
      </c>
      <c r="I38">
        <v>6.9006119999999997</v>
      </c>
    </row>
    <row r="39" spans="1:9" x14ac:dyDescent="0.25">
      <c r="A39">
        <v>38</v>
      </c>
      <c r="B39">
        <v>60.844318000000015</v>
      </c>
      <c r="C39">
        <v>8.3314129999999995</v>
      </c>
      <c r="H39">
        <v>45.859390000000012</v>
      </c>
      <c r="I39">
        <v>6.88917</v>
      </c>
    </row>
    <row r="40" spans="1:9" x14ac:dyDescent="0.25">
      <c r="A40">
        <v>39</v>
      </c>
      <c r="B40">
        <v>60.828128000000014</v>
      </c>
      <c r="C40">
        <v>8.3484219999999993</v>
      </c>
      <c r="H40">
        <v>45.780784000000011</v>
      </c>
      <c r="I40">
        <v>6.8314919999999999</v>
      </c>
    </row>
    <row r="41" spans="1:9" x14ac:dyDescent="0.25">
      <c r="A41">
        <v>40</v>
      </c>
      <c r="B41">
        <v>60.816742000000012</v>
      </c>
      <c r="C41">
        <v>8.3337839999999996</v>
      </c>
    </row>
    <row r="42" spans="1:9" x14ac:dyDescent="0.25">
      <c r="A42">
        <v>41</v>
      </c>
      <c r="B42">
        <v>60.836536000000017</v>
      </c>
      <c r="C42">
        <v>8.3645549999999993</v>
      </c>
    </row>
    <row r="43" spans="1:9" x14ac:dyDescent="0.25">
      <c r="A43">
        <v>42</v>
      </c>
      <c r="B43">
        <v>60.846275000000013</v>
      </c>
      <c r="C43">
        <v>8.377853</v>
      </c>
    </row>
    <row r="44" spans="1:9" x14ac:dyDescent="0.25">
      <c r="A44">
        <v>43</v>
      </c>
      <c r="B44">
        <v>60.876426000000016</v>
      </c>
      <c r="C44">
        <v>8.3589889999999993</v>
      </c>
      <c r="D44">
        <v>69.300046000000009</v>
      </c>
      <c r="E44">
        <v>6.5532009999999996</v>
      </c>
    </row>
    <row r="45" spans="1:9" x14ac:dyDescent="0.25">
      <c r="A45">
        <v>44</v>
      </c>
      <c r="B45">
        <v>60.807460000000013</v>
      </c>
      <c r="C45">
        <v>8.3466179999999994</v>
      </c>
      <c r="D45">
        <v>69.230605000000011</v>
      </c>
      <c r="E45">
        <v>6.5211319999999997</v>
      </c>
    </row>
    <row r="46" spans="1:9" x14ac:dyDescent="0.25">
      <c r="A46">
        <v>45</v>
      </c>
      <c r="B46">
        <v>60.764473000000017</v>
      </c>
      <c r="C46">
        <v>8.3680099999999999</v>
      </c>
      <c r="D46">
        <v>69.221060000000008</v>
      </c>
      <c r="E46">
        <v>6.5239599999999998</v>
      </c>
    </row>
    <row r="47" spans="1:9" x14ac:dyDescent="0.25">
      <c r="A47">
        <v>46</v>
      </c>
      <c r="D47">
        <v>69.241917000000001</v>
      </c>
      <c r="E47">
        <v>6.5371410000000001</v>
      </c>
    </row>
    <row r="48" spans="1:9" x14ac:dyDescent="0.25">
      <c r="A48">
        <v>47</v>
      </c>
      <c r="D48">
        <v>69.216010000000011</v>
      </c>
      <c r="E48">
        <v>6.5341620000000002</v>
      </c>
    </row>
    <row r="49" spans="1:9" x14ac:dyDescent="0.25">
      <c r="A49">
        <v>48</v>
      </c>
      <c r="D49">
        <v>69.231059000000002</v>
      </c>
      <c r="E49">
        <v>6.5222429999999996</v>
      </c>
    </row>
    <row r="50" spans="1:9" x14ac:dyDescent="0.25">
      <c r="A50">
        <v>49</v>
      </c>
      <c r="D50">
        <v>69.184143000000006</v>
      </c>
      <c r="E50">
        <v>6.5226470000000001</v>
      </c>
      <c r="F50">
        <v>63.407840000000014</v>
      </c>
      <c r="G50">
        <v>8.9038570000000004</v>
      </c>
    </row>
    <row r="51" spans="1:9" x14ac:dyDescent="0.25">
      <c r="A51">
        <v>50</v>
      </c>
      <c r="D51">
        <v>69.119499000000005</v>
      </c>
      <c r="E51">
        <v>6.4846690000000002</v>
      </c>
      <c r="F51">
        <v>63.417888000000012</v>
      </c>
      <c r="G51">
        <v>8.8930319999999998</v>
      </c>
    </row>
    <row r="52" spans="1:9" x14ac:dyDescent="0.25">
      <c r="A52">
        <v>51</v>
      </c>
      <c r="D52">
        <v>69.300046000000009</v>
      </c>
      <c r="E52">
        <v>6.5532009999999996</v>
      </c>
      <c r="F52">
        <v>63.446189000000011</v>
      </c>
      <c r="G52">
        <v>8.9114850000000008</v>
      </c>
    </row>
    <row r="53" spans="1:9" x14ac:dyDescent="0.25">
      <c r="A53">
        <v>52</v>
      </c>
      <c r="D53">
        <v>69.300046000000009</v>
      </c>
      <c r="E53">
        <v>6.5532009999999996</v>
      </c>
      <c r="F53">
        <v>63.412426000000011</v>
      </c>
      <c r="G53">
        <v>8.9161230000000007</v>
      </c>
      <c r="H53">
        <v>66.033371000000017</v>
      </c>
      <c r="I53">
        <v>4.4383730000000003</v>
      </c>
    </row>
    <row r="54" spans="1:9" x14ac:dyDescent="0.25">
      <c r="A54">
        <v>53</v>
      </c>
      <c r="F54">
        <v>63.427375000000012</v>
      </c>
      <c r="G54">
        <v>8.9030310000000004</v>
      </c>
      <c r="H54">
        <v>65.997909000000021</v>
      </c>
      <c r="I54">
        <v>4.5033690000000002</v>
      </c>
    </row>
    <row r="55" spans="1:9" x14ac:dyDescent="0.25">
      <c r="A55">
        <v>54</v>
      </c>
      <c r="F55">
        <v>63.419536000000015</v>
      </c>
      <c r="G55">
        <v>8.8870020000000007</v>
      </c>
      <c r="H55">
        <v>65.992599000000013</v>
      </c>
      <c r="I55">
        <v>4.4971839999999998</v>
      </c>
    </row>
    <row r="56" spans="1:9" x14ac:dyDescent="0.25">
      <c r="A56">
        <v>55</v>
      </c>
      <c r="F56">
        <v>63.374801000000012</v>
      </c>
      <c r="G56">
        <v>8.8780330000000003</v>
      </c>
      <c r="H56">
        <v>66.034710000000018</v>
      </c>
      <c r="I56">
        <v>4.4473409999999998</v>
      </c>
    </row>
    <row r="57" spans="1:9" x14ac:dyDescent="0.25">
      <c r="A57">
        <v>56</v>
      </c>
      <c r="F57">
        <v>63.395263000000014</v>
      </c>
      <c r="G57">
        <v>8.8951449999999994</v>
      </c>
      <c r="H57">
        <v>66.054348000000005</v>
      </c>
      <c r="I57">
        <v>4.4567220000000001</v>
      </c>
    </row>
    <row r="58" spans="1:9" x14ac:dyDescent="0.25">
      <c r="A58">
        <v>57</v>
      </c>
      <c r="F58">
        <v>63.407840000000014</v>
      </c>
      <c r="G58">
        <v>8.9038570000000004</v>
      </c>
      <c r="H58">
        <v>66.062904000000003</v>
      </c>
      <c r="I58">
        <v>4.4555360000000004</v>
      </c>
    </row>
    <row r="59" spans="1:9" x14ac:dyDescent="0.25">
      <c r="A59">
        <v>58</v>
      </c>
      <c r="B59">
        <v>79.628509000000008</v>
      </c>
      <c r="C59">
        <v>7.2220060000000004</v>
      </c>
      <c r="H59">
        <v>66.057338000000016</v>
      </c>
      <c r="I59">
        <v>4.475174</v>
      </c>
    </row>
    <row r="60" spans="1:9" x14ac:dyDescent="0.25">
      <c r="A60">
        <v>59</v>
      </c>
      <c r="B60">
        <v>79.576643000000004</v>
      </c>
      <c r="C60">
        <v>7.2788709999999996</v>
      </c>
      <c r="H60">
        <v>66.062854000000016</v>
      </c>
      <c r="I60">
        <v>4.4713599999999998</v>
      </c>
    </row>
    <row r="61" spans="1:9" x14ac:dyDescent="0.25">
      <c r="A61">
        <v>60</v>
      </c>
      <c r="B61">
        <v>79.615530000000007</v>
      </c>
      <c r="C61">
        <v>7.2289240000000001</v>
      </c>
      <c r="H61">
        <v>66.085998000000018</v>
      </c>
      <c r="I61">
        <v>4.4087860000000001</v>
      </c>
    </row>
    <row r="62" spans="1:9" x14ac:dyDescent="0.25">
      <c r="A62">
        <v>61</v>
      </c>
      <c r="B62">
        <v>79.648963000000009</v>
      </c>
      <c r="C62">
        <v>7.2496809999999998</v>
      </c>
      <c r="H62">
        <v>66.033371000000017</v>
      </c>
      <c r="I62">
        <v>4.4383730000000003</v>
      </c>
    </row>
    <row r="63" spans="1:9" x14ac:dyDescent="0.25">
      <c r="A63">
        <v>62</v>
      </c>
      <c r="B63">
        <v>79.650427000000008</v>
      </c>
      <c r="C63">
        <v>7.2545289999999998</v>
      </c>
    </row>
    <row r="64" spans="1:9" x14ac:dyDescent="0.25">
      <c r="A64">
        <v>63</v>
      </c>
      <c r="B64">
        <v>79.527605000000008</v>
      </c>
      <c r="C64">
        <v>7.2576090000000004</v>
      </c>
    </row>
    <row r="65" spans="1:9" x14ac:dyDescent="0.25">
      <c r="A65">
        <v>64</v>
      </c>
      <c r="B65">
        <v>79.514424000000005</v>
      </c>
      <c r="C65">
        <v>7.2551860000000001</v>
      </c>
    </row>
    <row r="66" spans="1:9" x14ac:dyDescent="0.25">
      <c r="A66">
        <v>65</v>
      </c>
      <c r="B66">
        <v>79.53174700000001</v>
      </c>
      <c r="C66">
        <v>7.2120059999999997</v>
      </c>
      <c r="D66">
        <v>84.956975</v>
      </c>
      <c r="E66">
        <v>5.1776150000000003</v>
      </c>
    </row>
    <row r="67" spans="1:9" x14ac:dyDescent="0.25">
      <c r="A67">
        <v>66</v>
      </c>
      <c r="B67">
        <v>79.578966000000008</v>
      </c>
      <c r="C67">
        <v>7.2192280000000002</v>
      </c>
      <c r="D67">
        <v>84.939652000000009</v>
      </c>
      <c r="E67">
        <v>5.1595849999999999</v>
      </c>
    </row>
    <row r="68" spans="1:9" x14ac:dyDescent="0.25">
      <c r="A68">
        <v>67</v>
      </c>
      <c r="B68">
        <v>79.628509000000008</v>
      </c>
      <c r="C68">
        <v>7.2220060000000004</v>
      </c>
      <c r="D68">
        <v>84.987731000000011</v>
      </c>
      <c r="E68">
        <v>5.1888769999999997</v>
      </c>
    </row>
    <row r="69" spans="1:9" x14ac:dyDescent="0.25">
      <c r="A69">
        <v>68</v>
      </c>
      <c r="D69">
        <v>84.989800000000002</v>
      </c>
      <c r="E69">
        <v>5.1619590000000004</v>
      </c>
    </row>
    <row r="70" spans="1:9" x14ac:dyDescent="0.25">
      <c r="A70">
        <v>69</v>
      </c>
      <c r="D70">
        <v>84.989094000000009</v>
      </c>
      <c r="E70">
        <v>5.1766550000000002</v>
      </c>
    </row>
    <row r="71" spans="1:9" x14ac:dyDescent="0.25">
      <c r="A71">
        <v>70</v>
      </c>
      <c r="D71">
        <v>85.024193000000011</v>
      </c>
      <c r="E71">
        <v>5.1681710000000001</v>
      </c>
    </row>
    <row r="72" spans="1:9" x14ac:dyDescent="0.25">
      <c r="A72">
        <v>71</v>
      </c>
      <c r="D72">
        <v>85.00752700000001</v>
      </c>
      <c r="E72">
        <v>5.1600400000000004</v>
      </c>
    </row>
    <row r="73" spans="1:9" x14ac:dyDescent="0.25">
      <c r="A73">
        <v>72</v>
      </c>
      <c r="D73">
        <v>84.986315000000005</v>
      </c>
      <c r="E73">
        <v>5.1896339999999999</v>
      </c>
    </row>
    <row r="74" spans="1:9" x14ac:dyDescent="0.25">
      <c r="A74">
        <v>73</v>
      </c>
      <c r="D74">
        <v>84.927077000000011</v>
      </c>
      <c r="E74">
        <v>5.2057450000000003</v>
      </c>
      <c r="F74">
        <v>82.673454000000007</v>
      </c>
      <c r="G74">
        <v>7.6091069999999998</v>
      </c>
    </row>
    <row r="75" spans="1:9" x14ac:dyDescent="0.25">
      <c r="A75">
        <v>74</v>
      </c>
      <c r="D75">
        <v>84.956975</v>
      </c>
      <c r="E75">
        <v>5.1776150000000003</v>
      </c>
      <c r="F75">
        <v>82.663102000000009</v>
      </c>
      <c r="G75">
        <v>7.604006</v>
      </c>
      <c r="H75">
        <v>83.882585000000006</v>
      </c>
      <c r="I75">
        <v>4.4545199999999996</v>
      </c>
    </row>
    <row r="76" spans="1:9" x14ac:dyDescent="0.25">
      <c r="A76">
        <v>75</v>
      </c>
      <c r="F76">
        <v>82.618761000000006</v>
      </c>
      <c r="G76">
        <v>7.5928449999999996</v>
      </c>
      <c r="H76">
        <v>83.851072000000002</v>
      </c>
      <c r="I76">
        <v>4.5904730000000002</v>
      </c>
    </row>
    <row r="77" spans="1:9" x14ac:dyDescent="0.25">
      <c r="A77">
        <v>76</v>
      </c>
      <c r="F77">
        <v>82.590126000000012</v>
      </c>
      <c r="G77">
        <v>7.6028450000000003</v>
      </c>
      <c r="H77">
        <v>83.849456000000004</v>
      </c>
      <c r="I77">
        <v>4.6186530000000001</v>
      </c>
    </row>
    <row r="78" spans="1:9" x14ac:dyDescent="0.25">
      <c r="A78">
        <v>77</v>
      </c>
      <c r="F78">
        <v>82.582349000000008</v>
      </c>
      <c r="G78">
        <v>7.590522</v>
      </c>
      <c r="H78">
        <v>83.895160000000004</v>
      </c>
      <c r="I78">
        <v>4.5543639999999996</v>
      </c>
    </row>
    <row r="79" spans="1:9" x14ac:dyDescent="0.25">
      <c r="A79">
        <v>78</v>
      </c>
      <c r="F79">
        <v>82.594116000000014</v>
      </c>
      <c r="G79">
        <v>7.6243080000000001</v>
      </c>
      <c r="H79">
        <v>83.942783000000006</v>
      </c>
      <c r="I79">
        <v>4.5232039999999998</v>
      </c>
    </row>
    <row r="80" spans="1:9" x14ac:dyDescent="0.25">
      <c r="A80">
        <v>79</v>
      </c>
      <c r="F80">
        <v>82.625375000000005</v>
      </c>
      <c r="G80">
        <v>7.5861789999999996</v>
      </c>
      <c r="H80">
        <v>83.916725000000014</v>
      </c>
      <c r="I80">
        <v>4.508305</v>
      </c>
    </row>
    <row r="81" spans="1:9" x14ac:dyDescent="0.25">
      <c r="A81">
        <v>80</v>
      </c>
      <c r="B81">
        <v>100.496182</v>
      </c>
      <c r="C81">
        <v>7.3525039999999997</v>
      </c>
      <c r="F81">
        <v>82.673454000000007</v>
      </c>
      <c r="G81">
        <v>7.6091069999999998</v>
      </c>
      <c r="H81">
        <v>83.948238000000003</v>
      </c>
      <c r="I81">
        <v>4.3950290000000001</v>
      </c>
    </row>
    <row r="82" spans="1:9" x14ac:dyDescent="0.25">
      <c r="A82">
        <v>81</v>
      </c>
      <c r="B82">
        <v>100.488305</v>
      </c>
      <c r="C82">
        <v>7.3265450000000003</v>
      </c>
      <c r="H82">
        <v>84.010558000000003</v>
      </c>
      <c r="I82">
        <v>4.4077039999999998</v>
      </c>
    </row>
    <row r="83" spans="1:9" x14ac:dyDescent="0.25">
      <c r="A83">
        <v>82</v>
      </c>
      <c r="B83">
        <v>100.470124</v>
      </c>
      <c r="C83">
        <v>7.3645230000000002</v>
      </c>
      <c r="H83">
        <v>83.882585000000006</v>
      </c>
      <c r="I83">
        <v>4.4545199999999996</v>
      </c>
    </row>
    <row r="84" spans="1:9" x14ac:dyDescent="0.25">
      <c r="A84">
        <v>83</v>
      </c>
      <c r="B84">
        <v>100.47709300000001</v>
      </c>
      <c r="C84">
        <v>7.356039</v>
      </c>
    </row>
    <row r="85" spans="1:9" x14ac:dyDescent="0.25">
      <c r="A85">
        <v>84</v>
      </c>
      <c r="B85">
        <v>100.476788</v>
      </c>
      <c r="C85">
        <v>7.3505339999999997</v>
      </c>
    </row>
    <row r="86" spans="1:9" x14ac:dyDescent="0.25">
      <c r="A86">
        <v>85</v>
      </c>
      <c r="B86">
        <v>100.502545</v>
      </c>
      <c r="C86">
        <v>7.3311919999999997</v>
      </c>
    </row>
    <row r="87" spans="1:9" x14ac:dyDescent="0.25">
      <c r="A87">
        <v>86</v>
      </c>
      <c r="B87">
        <v>100.49022400000001</v>
      </c>
      <c r="C87">
        <v>7.3253329999999997</v>
      </c>
    </row>
    <row r="88" spans="1:9" x14ac:dyDescent="0.25">
      <c r="A88">
        <v>87</v>
      </c>
      <c r="B88">
        <v>100.50234300000001</v>
      </c>
      <c r="C88">
        <v>7.3571999999999997</v>
      </c>
    </row>
    <row r="89" spans="1:9" x14ac:dyDescent="0.25">
      <c r="A89">
        <v>88</v>
      </c>
      <c r="B89">
        <v>100.483861</v>
      </c>
      <c r="C89">
        <v>7.3409389999999997</v>
      </c>
      <c r="D89">
        <v>107.889645</v>
      </c>
      <c r="E89">
        <v>5.7287980000000003</v>
      </c>
    </row>
    <row r="90" spans="1:9" x14ac:dyDescent="0.25">
      <c r="A90">
        <v>89</v>
      </c>
      <c r="B90">
        <v>100.468861</v>
      </c>
      <c r="C90">
        <v>7.3070519999999997</v>
      </c>
      <c r="D90">
        <v>107.92009400000001</v>
      </c>
      <c r="E90">
        <v>5.6743069999999998</v>
      </c>
    </row>
    <row r="91" spans="1:9" x14ac:dyDescent="0.25">
      <c r="A91">
        <v>90</v>
      </c>
      <c r="B91">
        <v>100.496182</v>
      </c>
      <c r="C91">
        <v>7.3525039999999997</v>
      </c>
      <c r="D91">
        <v>107.882321</v>
      </c>
      <c r="E91">
        <v>5.698245</v>
      </c>
    </row>
    <row r="92" spans="1:9" x14ac:dyDescent="0.25">
      <c r="A92">
        <v>91</v>
      </c>
      <c r="D92">
        <v>107.95216400000001</v>
      </c>
      <c r="E92">
        <v>5.709911</v>
      </c>
    </row>
    <row r="93" spans="1:9" x14ac:dyDescent="0.25">
      <c r="A93">
        <v>92</v>
      </c>
      <c r="D93">
        <v>107.94726600000001</v>
      </c>
      <c r="E93">
        <v>5.7196069999999999</v>
      </c>
    </row>
    <row r="94" spans="1:9" x14ac:dyDescent="0.25">
      <c r="A94">
        <v>93</v>
      </c>
      <c r="D94">
        <v>107.97524700000001</v>
      </c>
      <c r="E94">
        <v>5.7242540000000002</v>
      </c>
      <c r="F94">
        <v>103.064538</v>
      </c>
      <c r="G94">
        <v>8.6264789999999998</v>
      </c>
    </row>
    <row r="95" spans="1:9" x14ac:dyDescent="0.25">
      <c r="A95">
        <v>94</v>
      </c>
      <c r="D95">
        <v>107.983025</v>
      </c>
      <c r="E95">
        <v>5.750667</v>
      </c>
      <c r="F95">
        <v>103.12079300000001</v>
      </c>
      <c r="G95">
        <v>8.6606190000000005</v>
      </c>
    </row>
    <row r="96" spans="1:9" x14ac:dyDescent="0.25">
      <c r="A96">
        <v>95</v>
      </c>
      <c r="D96">
        <v>107.889645</v>
      </c>
      <c r="E96">
        <v>5.7287980000000003</v>
      </c>
      <c r="F96">
        <v>103.136655</v>
      </c>
      <c r="G96">
        <v>8.5986019999999996</v>
      </c>
    </row>
    <row r="97" spans="1:9" x14ac:dyDescent="0.25">
      <c r="A97">
        <v>96</v>
      </c>
      <c r="D97">
        <v>107.889645</v>
      </c>
      <c r="E97">
        <v>5.7287980000000003</v>
      </c>
      <c r="F97">
        <v>103.09842400000001</v>
      </c>
      <c r="G97">
        <v>8.6168329999999997</v>
      </c>
      <c r="H97">
        <v>106.76743</v>
      </c>
      <c r="I97">
        <v>4.8498029999999996</v>
      </c>
    </row>
    <row r="98" spans="1:9" x14ac:dyDescent="0.25">
      <c r="A98">
        <v>97</v>
      </c>
      <c r="F98">
        <v>103.07994100000001</v>
      </c>
      <c r="G98">
        <v>8.6216310000000007</v>
      </c>
      <c r="H98">
        <v>106.77990400000002</v>
      </c>
      <c r="I98">
        <v>4.8685400000000003</v>
      </c>
    </row>
    <row r="99" spans="1:9" x14ac:dyDescent="0.25">
      <c r="A99">
        <v>98</v>
      </c>
      <c r="F99">
        <v>103.052468</v>
      </c>
      <c r="G99">
        <v>8.5990059999999993</v>
      </c>
      <c r="H99">
        <v>106.71025900000001</v>
      </c>
      <c r="I99">
        <v>4.8701049999999997</v>
      </c>
    </row>
    <row r="100" spans="1:9" x14ac:dyDescent="0.25">
      <c r="A100">
        <v>99</v>
      </c>
      <c r="F100">
        <v>103.07746600000002</v>
      </c>
      <c r="G100">
        <v>8.5987030000000004</v>
      </c>
      <c r="H100">
        <v>106.70839000000001</v>
      </c>
      <c r="I100">
        <v>4.8400049999999997</v>
      </c>
    </row>
    <row r="101" spans="1:9" x14ac:dyDescent="0.25">
      <c r="A101">
        <v>100</v>
      </c>
      <c r="F101">
        <v>103.11933200000001</v>
      </c>
      <c r="G101">
        <v>8.6249129999999994</v>
      </c>
      <c r="H101">
        <v>106.744195</v>
      </c>
      <c r="I101">
        <v>4.8275819999999996</v>
      </c>
    </row>
    <row r="102" spans="1:9" x14ac:dyDescent="0.25">
      <c r="A102">
        <v>101</v>
      </c>
      <c r="F102">
        <v>103.198418</v>
      </c>
      <c r="G102">
        <v>8.6818810000000006</v>
      </c>
      <c r="H102">
        <v>106.79884000000001</v>
      </c>
      <c r="I102">
        <v>4.8287430000000002</v>
      </c>
    </row>
    <row r="103" spans="1:9" x14ac:dyDescent="0.25">
      <c r="A103">
        <v>102</v>
      </c>
      <c r="F103">
        <v>103.064538</v>
      </c>
      <c r="G103">
        <v>8.6264789999999998</v>
      </c>
      <c r="H103">
        <v>106.776971</v>
      </c>
      <c r="I103">
        <v>4.8567720000000003</v>
      </c>
    </row>
    <row r="104" spans="1:9" x14ac:dyDescent="0.25">
      <c r="A104">
        <v>103</v>
      </c>
      <c r="H104">
        <v>106.86605900000001</v>
      </c>
      <c r="I104">
        <v>4.8880340000000002</v>
      </c>
    </row>
    <row r="105" spans="1:9" x14ac:dyDescent="0.25">
      <c r="A105">
        <v>104</v>
      </c>
      <c r="B105">
        <v>125.108971</v>
      </c>
      <c r="C105">
        <v>7.5247169999999999</v>
      </c>
      <c r="H105">
        <v>106.76743</v>
      </c>
      <c r="I105">
        <v>4.8498029999999996</v>
      </c>
    </row>
    <row r="106" spans="1:9" x14ac:dyDescent="0.25">
      <c r="A106">
        <v>105</v>
      </c>
      <c r="B106">
        <v>125.126237</v>
      </c>
      <c r="C106">
        <v>7.5109300000000001</v>
      </c>
    </row>
    <row r="107" spans="1:9" x14ac:dyDescent="0.25">
      <c r="A107">
        <v>106</v>
      </c>
      <c r="B107">
        <v>125.11436900000001</v>
      </c>
      <c r="C107">
        <v>7.5705730000000004</v>
      </c>
    </row>
    <row r="108" spans="1:9" x14ac:dyDescent="0.25">
      <c r="A108">
        <v>107</v>
      </c>
      <c r="B108">
        <v>125.10184900000002</v>
      </c>
      <c r="C108">
        <v>7.5797140000000001</v>
      </c>
    </row>
    <row r="109" spans="1:9" x14ac:dyDescent="0.25">
      <c r="A109">
        <v>108</v>
      </c>
      <c r="B109">
        <v>125.12452400000001</v>
      </c>
      <c r="C109">
        <v>7.5130520000000001</v>
      </c>
    </row>
    <row r="110" spans="1:9" x14ac:dyDescent="0.25">
      <c r="A110">
        <v>109</v>
      </c>
      <c r="B110">
        <v>125.12310500000001</v>
      </c>
      <c r="C110">
        <v>7.5325959999999998</v>
      </c>
    </row>
    <row r="111" spans="1:9" x14ac:dyDescent="0.25">
      <c r="A111">
        <v>110</v>
      </c>
      <c r="B111">
        <v>125.14841100000001</v>
      </c>
      <c r="C111">
        <v>7.5167380000000001</v>
      </c>
      <c r="D111">
        <v>131.12577900000002</v>
      </c>
      <c r="E111">
        <v>5.670115</v>
      </c>
    </row>
    <row r="112" spans="1:9" x14ac:dyDescent="0.25">
      <c r="A112">
        <v>111</v>
      </c>
      <c r="B112">
        <v>125.123006</v>
      </c>
      <c r="C112">
        <v>7.5511799999999996</v>
      </c>
      <c r="D112">
        <v>131.15148600000001</v>
      </c>
      <c r="E112">
        <v>5.6670850000000002</v>
      </c>
    </row>
    <row r="113" spans="1:9" x14ac:dyDescent="0.25">
      <c r="A113">
        <v>112</v>
      </c>
      <c r="B113">
        <v>125.108971</v>
      </c>
      <c r="C113">
        <v>7.5247169999999999</v>
      </c>
      <c r="D113">
        <v>131.14421100000001</v>
      </c>
      <c r="E113">
        <v>5.6462269999999997</v>
      </c>
    </row>
    <row r="114" spans="1:9" x14ac:dyDescent="0.25">
      <c r="A114">
        <v>113</v>
      </c>
      <c r="D114">
        <v>131.12860900000001</v>
      </c>
      <c r="E114">
        <v>5.6217839999999999</v>
      </c>
    </row>
    <row r="115" spans="1:9" x14ac:dyDescent="0.25">
      <c r="A115">
        <v>114</v>
      </c>
      <c r="D115">
        <v>131.09482600000001</v>
      </c>
      <c r="E115">
        <v>5.6141579999999998</v>
      </c>
    </row>
    <row r="116" spans="1:9" x14ac:dyDescent="0.25">
      <c r="A116">
        <v>115</v>
      </c>
      <c r="D116">
        <v>131.146691</v>
      </c>
      <c r="E116">
        <v>5.6436010000000003</v>
      </c>
    </row>
    <row r="117" spans="1:9" x14ac:dyDescent="0.25">
      <c r="A117">
        <v>116</v>
      </c>
      <c r="D117">
        <v>131.13310300000001</v>
      </c>
      <c r="E117">
        <v>5.6396110000000004</v>
      </c>
    </row>
    <row r="118" spans="1:9" x14ac:dyDescent="0.25">
      <c r="A118">
        <v>117</v>
      </c>
      <c r="D118">
        <v>131.162701</v>
      </c>
      <c r="E118">
        <v>5.6783979999999996</v>
      </c>
    </row>
    <row r="119" spans="1:9" x14ac:dyDescent="0.25">
      <c r="A119">
        <v>118</v>
      </c>
      <c r="D119">
        <v>131.12577900000002</v>
      </c>
      <c r="E119">
        <v>5.670115</v>
      </c>
      <c r="F119">
        <v>128.76216200000002</v>
      </c>
      <c r="G119">
        <v>9.1650880000000008</v>
      </c>
    </row>
    <row r="120" spans="1:9" x14ac:dyDescent="0.25">
      <c r="A120">
        <v>119</v>
      </c>
      <c r="D120">
        <v>131.12577900000002</v>
      </c>
      <c r="E120">
        <v>5.670115</v>
      </c>
      <c r="F120">
        <v>128.79358000000002</v>
      </c>
      <c r="G120">
        <v>9.1256459999999997</v>
      </c>
    </row>
    <row r="121" spans="1:9" x14ac:dyDescent="0.25">
      <c r="A121">
        <v>120</v>
      </c>
      <c r="F121">
        <v>128.79256900000001</v>
      </c>
      <c r="G121">
        <v>9.1593300000000006</v>
      </c>
      <c r="H121">
        <v>131.173608</v>
      </c>
      <c r="I121">
        <v>5.3918970000000002</v>
      </c>
    </row>
    <row r="122" spans="1:9" x14ac:dyDescent="0.25">
      <c r="A122">
        <v>121</v>
      </c>
      <c r="F122">
        <v>128.78362700000002</v>
      </c>
      <c r="G122">
        <v>9.1576640000000005</v>
      </c>
      <c r="H122">
        <v>131.204159</v>
      </c>
      <c r="I122">
        <v>5.4368439999999998</v>
      </c>
    </row>
    <row r="123" spans="1:9" x14ac:dyDescent="0.25">
      <c r="A123">
        <v>122</v>
      </c>
      <c r="F123">
        <v>128.78640799999999</v>
      </c>
      <c r="G123">
        <v>9.18337</v>
      </c>
      <c r="H123">
        <v>131.20340000000002</v>
      </c>
      <c r="I123">
        <v>5.424976</v>
      </c>
    </row>
    <row r="124" spans="1:9" x14ac:dyDescent="0.25">
      <c r="A124">
        <v>123</v>
      </c>
      <c r="F124">
        <v>128.81049400000001</v>
      </c>
      <c r="G124">
        <v>9.1511499999999995</v>
      </c>
      <c r="H124">
        <v>131.20779900000002</v>
      </c>
      <c r="I124">
        <v>5.4526519999999996</v>
      </c>
    </row>
    <row r="125" spans="1:9" x14ac:dyDescent="0.25">
      <c r="A125">
        <v>124</v>
      </c>
      <c r="F125">
        <v>128.79070000000002</v>
      </c>
      <c r="G125">
        <v>9.1492299999999993</v>
      </c>
      <c r="H125">
        <v>131.21769800000001</v>
      </c>
      <c r="I125">
        <v>5.3749789999999997</v>
      </c>
    </row>
    <row r="126" spans="1:9" x14ac:dyDescent="0.25">
      <c r="A126">
        <v>125</v>
      </c>
      <c r="B126">
        <v>155.070808</v>
      </c>
      <c r="C126">
        <v>8.1081439999999994</v>
      </c>
      <c r="F126">
        <v>128.76216200000002</v>
      </c>
      <c r="G126">
        <v>9.1650880000000008</v>
      </c>
      <c r="H126">
        <v>131.21855600000001</v>
      </c>
      <c r="I126">
        <v>5.4351770000000004</v>
      </c>
    </row>
    <row r="127" spans="1:9" x14ac:dyDescent="0.25">
      <c r="A127">
        <v>126</v>
      </c>
      <c r="B127">
        <v>155.04949999999999</v>
      </c>
      <c r="C127">
        <v>8.1176370000000002</v>
      </c>
      <c r="H127">
        <v>131.15537700000002</v>
      </c>
      <c r="I127">
        <v>5.4068959999999997</v>
      </c>
    </row>
    <row r="128" spans="1:9" x14ac:dyDescent="0.25">
      <c r="A128">
        <v>127</v>
      </c>
      <c r="B128">
        <v>155.057175</v>
      </c>
      <c r="C128">
        <v>8.1392489999999995</v>
      </c>
      <c r="H128">
        <v>131.173608</v>
      </c>
      <c r="I128">
        <v>5.3918970000000002</v>
      </c>
    </row>
    <row r="129" spans="1:9" x14ac:dyDescent="0.25">
      <c r="A129">
        <v>128</v>
      </c>
      <c r="B129">
        <v>155.10332700000001</v>
      </c>
      <c r="C129">
        <v>8.1083960000000008</v>
      </c>
    </row>
    <row r="130" spans="1:9" x14ac:dyDescent="0.25">
      <c r="A130">
        <v>129</v>
      </c>
      <c r="B130">
        <v>155.05985099999998</v>
      </c>
      <c r="C130">
        <v>8.0722419999999993</v>
      </c>
    </row>
    <row r="131" spans="1:9" x14ac:dyDescent="0.25">
      <c r="A131">
        <v>130</v>
      </c>
      <c r="B131">
        <v>155.056569</v>
      </c>
      <c r="C131">
        <v>8.0738579999999995</v>
      </c>
    </row>
    <row r="132" spans="1:9" x14ac:dyDescent="0.25">
      <c r="A132">
        <v>131</v>
      </c>
      <c r="B132">
        <v>155.069849</v>
      </c>
      <c r="C132">
        <v>8.1198589999999999</v>
      </c>
    </row>
    <row r="133" spans="1:9" x14ac:dyDescent="0.25">
      <c r="A133">
        <v>132</v>
      </c>
      <c r="B133">
        <v>155.09676300000001</v>
      </c>
      <c r="C133">
        <v>8.1019830000000006</v>
      </c>
      <c r="D133">
        <v>160.22026199999999</v>
      </c>
      <c r="E133">
        <v>6.602036</v>
      </c>
    </row>
    <row r="134" spans="1:9" x14ac:dyDescent="0.25">
      <c r="A134">
        <v>133</v>
      </c>
      <c r="B134">
        <v>155.070808</v>
      </c>
      <c r="C134">
        <v>8.1081439999999994</v>
      </c>
      <c r="D134">
        <v>160.179059</v>
      </c>
      <c r="E134">
        <v>6.5796679999999999</v>
      </c>
    </row>
    <row r="135" spans="1:9" x14ac:dyDescent="0.25">
      <c r="A135">
        <v>134</v>
      </c>
      <c r="D135">
        <v>160.13694599999999</v>
      </c>
      <c r="E135">
        <v>6.5777989999999997</v>
      </c>
    </row>
    <row r="136" spans="1:9" x14ac:dyDescent="0.25">
      <c r="A136">
        <v>135</v>
      </c>
      <c r="D136">
        <v>160.16476900000001</v>
      </c>
      <c r="E136">
        <v>6.5736080000000001</v>
      </c>
    </row>
    <row r="137" spans="1:9" x14ac:dyDescent="0.25">
      <c r="A137">
        <v>136</v>
      </c>
      <c r="D137">
        <v>160.17648400000002</v>
      </c>
      <c r="E137">
        <v>6.5728</v>
      </c>
    </row>
    <row r="138" spans="1:9" x14ac:dyDescent="0.25">
      <c r="A138">
        <v>137</v>
      </c>
      <c r="D138">
        <v>160.19445999999999</v>
      </c>
      <c r="E138">
        <v>6.5996129999999997</v>
      </c>
    </row>
    <row r="139" spans="1:9" x14ac:dyDescent="0.25">
      <c r="A139">
        <v>138</v>
      </c>
      <c r="D139">
        <v>160.12412</v>
      </c>
      <c r="E139">
        <v>6.5856769999999996</v>
      </c>
      <c r="F139">
        <v>157.07524699999999</v>
      </c>
      <c r="G139">
        <v>9.1923159999999999</v>
      </c>
    </row>
    <row r="140" spans="1:9" x14ac:dyDescent="0.25">
      <c r="A140">
        <v>139</v>
      </c>
      <c r="D140">
        <v>160.101347</v>
      </c>
      <c r="E140">
        <v>6.5224570000000002</v>
      </c>
      <c r="F140">
        <v>157.06080700000001</v>
      </c>
      <c r="G140">
        <v>9.1740879999999994</v>
      </c>
    </row>
    <row r="141" spans="1:9" x14ac:dyDescent="0.25">
      <c r="A141">
        <v>140</v>
      </c>
      <c r="D141">
        <v>160.22026199999999</v>
      </c>
      <c r="E141">
        <v>6.602036</v>
      </c>
      <c r="F141">
        <v>157.028187</v>
      </c>
      <c r="G141">
        <v>9.1548999999999996</v>
      </c>
    </row>
    <row r="142" spans="1:9" x14ac:dyDescent="0.25">
      <c r="A142">
        <v>141</v>
      </c>
      <c r="F142">
        <v>157.01445200000001</v>
      </c>
      <c r="G142">
        <v>9.1473759999999995</v>
      </c>
      <c r="H142">
        <v>159.52530300000001</v>
      </c>
      <c r="I142">
        <v>5.2034840000000004</v>
      </c>
    </row>
    <row r="143" spans="1:9" x14ac:dyDescent="0.25">
      <c r="A143">
        <v>142</v>
      </c>
      <c r="F143">
        <v>156.968704</v>
      </c>
      <c r="G143">
        <v>9.1680279999999996</v>
      </c>
      <c r="H143">
        <v>159.552268</v>
      </c>
      <c r="I143">
        <v>5.2328720000000004</v>
      </c>
    </row>
    <row r="144" spans="1:9" x14ac:dyDescent="0.25">
      <c r="A144">
        <v>143</v>
      </c>
      <c r="F144">
        <v>156.955727</v>
      </c>
      <c r="G144">
        <v>9.2064540000000008</v>
      </c>
      <c r="H144">
        <v>159.51838499999999</v>
      </c>
      <c r="I144">
        <v>5.2492320000000001</v>
      </c>
    </row>
    <row r="145" spans="1:9" x14ac:dyDescent="0.25">
      <c r="A145">
        <v>144</v>
      </c>
      <c r="F145">
        <v>156.94497200000001</v>
      </c>
      <c r="G145">
        <v>9.1855499999999992</v>
      </c>
      <c r="H145">
        <v>159.471879</v>
      </c>
      <c r="I145">
        <v>5.2240349999999998</v>
      </c>
    </row>
    <row r="146" spans="1:9" x14ac:dyDescent="0.25">
      <c r="A146">
        <v>145</v>
      </c>
      <c r="F146">
        <v>156.95022299999999</v>
      </c>
      <c r="G146">
        <v>9.1430330000000009</v>
      </c>
      <c r="H146">
        <v>159.48243300000001</v>
      </c>
      <c r="I146">
        <v>5.2066140000000001</v>
      </c>
    </row>
    <row r="147" spans="1:9" x14ac:dyDescent="0.25">
      <c r="A147">
        <v>146</v>
      </c>
      <c r="F147">
        <v>157.07524699999999</v>
      </c>
      <c r="G147">
        <v>9.1923159999999999</v>
      </c>
      <c r="H147">
        <v>159.44996499999999</v>
      </c>
      <c r="I147">
        <v>5.2491310000000002</v>
      </c>
    </row>
    <row r="148" spans="1:9" x14ac:dyDescent="0.25">
      <c r="A148">
        <v>147</v>
      </c>
      <c r="H148">
        <v>159.45319699999999</v>
      </c>
      <c r="I148">
        <v>5.2292860000000001</v>
      </c>
    </row>
    <row r="149" spans="1:9" x14ac:dyDescent="0.25">
      <c r="A149">
        <v>148</v>
      </c>
      <c r="B149">
        <v>175.358487</v>
      </c>
      <c r="C149">
        <v>7.2450869999999998</v>
      </c>
      <c r="H149">
        <v>159.52530300000001</v>
      </c>
      <c r="I149">
        <v>5.2034840000000004</v>
      </c>
    </row>
    <row r="150" spans="1:9" x14ac:dyDescent="0.25">
      <c r="A150">
        <v>149</v>
      </c>
      <c r="B150">
        <v>175.38797399999999</v>
      </c>
      <c r="C150">
        <v>7.2383709999999999</v>
      </c>
    </row>
    <row r="151" spans="1:9" x14ac:dyDescent="0.25">
      <c r="A151">
        <v>150</v>
      </c>
      <c r="B151">
        <v>175.366364</v>
      </c>
      <c r="C151">
        <v>7.2585189999999997</v>
      </c>
    </row>
    <row r="152" spans="1:9" x14ac:dyDescent="0.25">
      <c r="A152">
        <v>151</v>
      </c>
      <c r="B152">
        <v>175.396962</v>
      </c>
      <c r="C152">
        <v>7.2454400000000003</v>
      </c>
    </row>
    <row r="153" spans="1:9" x14ac:dyDescent="0.25">
      <c r="A153">
        <v>152</v>
      </c>
      <c r="B153">
        <v>175.390601</v>
      </c>
      <c r="C153">
        <v>7.2473089999999996</v>
      </c>
    </row>
    <row r="154" spans="1:9" x14ac:dyDescent="0.25">
      <c r="A154">
        <v>153</v>
      </c>
      <c r="B154">
        <v>175.373684</v>
      </c>
      <c r="C154">
        <v>7.2566499999999996</v>
      </c>
    </row>
    <row r="155" spans="1:9" x14ac:dyDescent="0.25">
      <c r="A155">
        <v>154</v>
      </c>
      <c r="B155">
        <v>175.370453</v>
      </c>
      <c r="C155">
        <v>7.2529640000000004</v>
      </c>
      <c r="D155">
        <v>181.99309</v>
      </c>
      <c r="E155">
        <v>5.1901529999999996</v>
      </c>
    </row>
    <row r="156" spans="1:9" x14ac:dyDescent="0.25">
      <c r="A156">
        <v>155</v>
      </c>
      <c r="B156">
        <v>175.37666400000001</v>
      </c>
      <c r="C156">
        <v>7.2422599999999999</v>
      </c>
      <c r="D156">
        <v>181.97218599999999</v>
      </c>
      <c r="E156">
        <v>5.1757619999999998</v>
      </c>
    </row>
    <row r="157" spans="1:9" x14ac:dyDescent="0.25">
      <c r="A157">
        <v>156</v>
      </c>
      <c r="B157">
        <v>175.37020200000001</v>
      </c>
      <c r="C157">
        <v>7.3630430000000002</v>
      </c>
      <c r="D157">
        <v>181.97198700000001</v>
      </c>
      <c r="E157">
        <v>5.125318</v>
      </c>
    </row>
    <row r="158" spans="1:9" x14ac:dyDescent="0.25">
      <c r="A158">
        <v>157</v>
      </c>
      <c r="B158">
        <v>175.358487</v>
      </c>
      <c r="C158">
        <v>7.2450869999999998</v>
      </c>
      <c r="D158">
        <v>181.976077</v>
      </c>
      <c r="E158">
        <v>5.139456</v>
      </c>
    </row>
    <row r="159" spans="1:9" x14ac:dyDescent="0.25">
      <c r="A159">
        <v>158</v>
      </c>
      <c r="D159">
        <v>181.980921</v>
      </c>
      <c r="E159">
        <v>5.1501609999999998</v>
      </c>
    </row>
    <row r="160" spans="1:9" x14ac:dyDescent="0.25">
      <c r="A160">
        <v>159</v>
      </c>
      <c r="D160">
        <v>182.010615</v>
      </c>
      <c r="E160">
        <v>5.1352650000000004</v>
      </c>
    </row>
    <row r="161" spans="1:9" x14ac:dyDescent="0.25">
      <c r="A161">
        <v>160</v>
      </c>
      <c r="D161">
        <v>181.99112199999999</v>
      </c>
      <c r="E161">
        <v>5.1340029999999999</v>
      </c>
    </row>
    <row r="162" spans="1:9" x14ac:dyDescent="0.25">
      <c r="A162">
        <v>161</v>
      </c>
      <c r="D162">
        <v>181.99309</v>
      </c>
      <c r="E162">
        <v>5.1901529999999996</v>
      </c>
      <c r="F162">
        <v>178.99097699999999</v>
      </c>
      <c r="G162">
        <v>8.3739480000000004</v>
      </c>
    </row>
    <row r="163" spans="1:9" x14ac:dyDescent="0.25">
      <c r="A163">
        <v>162</v>
      </c>
      <c r="D163">
        <v>181.99309</v>
      </c>
      <c r="E163">
        <v>5.1901529999999996</v>
      </c>
      <c r="F163">
        <v>179.04424899999998</v>
      </c>
      <c r="G163">
        <v>8.3235539999999997</v>
      </c>
    </row>
    <row r="164" spans="1:9" x14ac:dyDescent="0.25">
      <c r="A164">
        <v>163</v>
      </c>
      <c r="F164">
        <v>179.009659</v>
      </c>
      <c r="G164">
        <v>8.3260780000000008</v>
      </c>
    </row>
    <row r="165" spans="1:9" x14ac:dyDescent="0.25">
      <c r="A165">
        <v>164</v>
      </c>
      <c r="F165">
        <v>178.99567500000001</v>
      </c>
      <c r="G165">
        <v>8.357386</v>
      </c>
      <c r="H165">
        <v>181.85549399999999</v>
      </c>
      <c r="I165">
        <v>4.4099079999999997</v>
      </c>
    </row>
    <row r="166" spans="1:9" x14ac:dyDescent="0.25">
      <c r="A166">
        <v>165</v>
      </c>
      <c r="F166">
        <v>178.94396399999999</v>
      </c>
      <c r="G166">
        <v>8.3650610000000007</v>
      </c>
      <c r="H166">
        <v>181.81116</v>
      </c>
      <c r="I166">
        <v>4.3908209999999999</v>
      </c>
    </row>
    <row r="167" spans="1:9" x14ac:dyDescent="0.25">
      <c r="A167">
        <v>166</v>
      </c>
      <c r="F167">
        <v>178.91174899999999</v>
      </c>
      <c r="G167">
        <v>8.3364799999999999</v>
      </c>
      <c r="H167">
        <v>181.80267599999999</v>
      </c>
      <c r="I167">
        <v>4.3703200000000004</v>
      </c>
    </row>
    <row r="168" spans="1:9" x14ac:dyDescent="0.25">
      <c r="A168">
        <v>167</v>
      </c>
      <c r="F168">
        <v>178.932152</v>
      </c>
      <c r="G168">
        <v>8.3643040000000006</v>
      </c>
      <c r="H168">
        <v>181.83029400000001</v>
      </c>
      <c r="I168">
        <v>4.3743100000000004</v>
      </c>
    </row>
    <row r="169" spans="1:9" x14ac:dyDescent="0.25">
      <c r="A169">
        <v>168</v>
      </c>
      <c r="F169">
        <v>178.99097699999999</v>
      </c>
      <c r="G169">
        <v>8.3739480000000004</v>
      </c>
      <c r="H169">
        <v>181.792124</v>
      </c>
      <c r="I169">
        <v>4.380369</v>
      </c>
    </row>
    <row r="170" spans="1:9" x14ac:dyDescent="0.25">
      <c r="A170">
        <v>169</v>
      </c>
      <c r="B170">
        <v>199.49785500000002</v>
      </c>
      <c r="C170">
        <v>6.2247909999999997</v>
      </c>
      <c r="H170">
        <v>181.79040800000001</v>
      </c>
      <c r="I170">
        <v>4.3908209999999999</v>
      </c>
    </row>
    <row r="171" spans="1:9" x14ac:dyDescent="0.25">
      <c r="A171">
        <v>170</v>
      </c>
      <c r="B171">
        <v>199.515322</v>
      </c>
      <c r="C171">
        <v>6.2714980000000002</v>
      </c>
      <c r="H171">
        <v>181.81893400000001</v>
      </c>
      <c r="I171">
        <v>4.3890539999999998</v>
      </c>
    </row>
    <row r="172" spans="1:9" x14ac:dyDescent="0.25">
      <c r="A172">
        <v>171</v>
      </c>
      <c r="B172">
        <v>199.50391200000001</v>
      </c>
      <c r="C172">
        <v>6.1956040000000003</v>
      </c>
      <c r="H172">
        <v>181.85549399999999</v>
      </c>
      <c r="I172">
        <v>4.4099079999999997</v>
      </c>
    </row>
    <row r="173" spans="1:9" x14ac:dyDescent="0.25">
      <c r="A173">
        <v>172</v>
      </c>
      <c r="B173">
        <v>199.51355999999998</v>
      </c>
      <c r="C173">
        <v>6.2349399999999999</v>
      </c>
    </row>
    <row r="174" spans="1:9" x14ac:dyDescent="0.25">
      <c r="A174">
        <v>173</v>
      </c>
      <c r="B174">
        <v>199.486086</v>
      </c>
      <c r="C174">
        <v>6.2239829999999996</v>
      </c>
    </row>
    <row r="175" spans="1:9" x14ac:dyDescent="0.25">
      <c r="A175">
        <v>174</v>
      </c>
      <c r="B175">
        <v>199.50078099999999</v>
      </c>
      <c r="C175">
        <v>6.2188319999999999</v>
      </c>
    </row>
    <row r="176" spans="1:9" x14ac:dyDescent="0.25">
      <c r="A176">
        <v>175</v>
      </c>
      <c r="B176">
        <v>199.50840600000001</v>
      </c>
      <c r="C176">
        <v>6.2206000000000001</v>
      </c>
    </row>
    <row r="177" spans="1:9" x14ac:dyDescent="0.25">
      <c r="A177">
        <v>176</v>
      </c>
      <c r="B177">
        <v>199.509669</v>
      </c>
      <c r="C177">
        <v>6.203532</v>
      </c>
      <c r="D177">
        <v>205.79146800000001</v>
      </c>
      <c r="E177">
        <v>4.1660180000000002</v>
      </c>
    </row>
    <row r="178" spans="1:9" x14ac:dyDescent="0.25">
      <c r="A178">
        <v>177</v>
      </c>
      <c r="B178">
        <v>199.524462</v>
      </c>
      <c r="C178">
        <v>6.2105509999999997</v>
      </c>
      <c r="D178">
        <v>205.80308400000001</v>
      </c>
      <c r="E178">
        <v>4.2162100000000002</v>
      </c>
    </row>
    <row r="179" spans="1:9" x14ac:dyDescent="0.25">
      <c r="A179">
        <v>178</v>
      </c>
      <c r="B179">
        <v>199.476798</v>
      </c>
      <c r="C179">
        <v>6.2457459999999996</v>
      </c>
      <c r="D179">
        <v>205.785101</v>
      </c>
      <c r="E179">
        <v>4.1906090000000003</v>
      </c>
    </row>
    <row r="180" spans="1:9" x14ac:dyDescent="0.25">
      <c r="A180">
        <v>179</v>
      </c>
      <c r="D180">
        <v>205.76743199999999</v>
      </c>
      <c r="E180">
        <v>4.1571319999999998</v>
      </c>
    </row>
    <row r="181" spans="1:9" x14ac:dyDescent="0.25">
      <c r="A181">
        <v>180</v>
      </c>
      <c r="D181">
        <v>205.76834300000002</v>
      </c>
      <c r="E181">
        <v>4.1358230000000002</v>
      </c>
    </row>
    <row r="182" spans="1:9" x14ac:dyDescent="0.25">
      <c r="A182">
        <v>181</v>
      </c>
      <c r="D182">
        <v>205.78399100000001</v>
      </c>
      <c r="E182">
        <v>4.177835</v>
      </c>
    </row>
    <row r="183" spans="1:9" x14ac:dyDescent="0.25">
      <c r="A183">
        <v>182</v>
      </c>
      <c r="D183">
        <v>205.816058</v>
      </c>
      <c r="E183">
        <v>4.1746030000000003</v>
      </c>
    </row>
    <row r="184" spans="1:9" x14ac:dyDescent="0.25">
      <c r="A184">
        <v>183</v>
      </c>
      <c r="D184">
        <v>205.842364</v>
      </c>
      <c r="E184">
        <v>4.2018700000000004</v>
      </c>
      <c r="F184">
        <v>203.38378</v>
      </c>
      <c r="G184">
        <v>7.2650329999999999</v>
      </c>
    </row>
    <row r="185" spans="1:9" x14ac:dyDescent="0.25">
      <c r="A185">
        <v>184</v>
      </c>
      <c r="D185">
        <v>205.79146800000001</v>
      </c>
      <c r="E185">
        <v>4.1660180000000002</v>
      </c>
      <c r="F185">
        <v>203.44916799999999</v>
      </c>
      <c r="G185">
        <v>7.2837160000000001</v>
      </c>
    </row>
    <row r="186" spans="1:9" x14ac:dyDescent="0.25">
      <c r="A186">
        <v>185</v>
      </c>
      <c r="D186">
        <v>205.79146800000001</v>
      </c>
      <c r="E186">
        <v>4.1660180000000002</v>
      </c>
      <c r="F186">
        <v>203.466387</v>
      </c>
      <c r="G186">
        <v>7.2759400000000003</v>
      </c>
    </row>
    <row r="187" spans="1:9" x14ac:dyDescent="0.25">
      <c r="A187">
        <v>186</v>
      </c>
      <c r="F187">
        <v>203.47411199999999</v>
      </c>
      <c r="G187">
        <v>7.2748290000000004</v>
      </c>
      <c r="H187">
        <v>205.72875099999999</v>
      </c>
      <c r="I187">
        <v>3.456264</v>
      </c>
    </row>
    <row r="188" spans="1:9" x14ac:dyDescent="0.25">
      <c r="A188">
        <v>187</v>
      </c>
      <c r="F188">
        <v>203.498347</v>
      </c>
      <c r="G188">
        <v>7.3270400000000002</v>
      </c>
      <c r="H188">
        <v>205.72511499999999</v>
      </c>
      <c r="I188">
        <v>3.4654539999999998</v>
      </c>
    </row>
    <row r="189" spans="1:9" x14ac:dyDescent="0.25">
      <c r="A189">
        <v>188</v>
      </c>
      <c r="F189">
        <v>203.483653</v>
      </c>
      <c r="G189">
        <v>7.2849779999999997</v>
      </c>
      <c r="H189">
        <v>205.72698500000001</v>
      </c>
      <c r="I189">
        <v>3.474342</v>
      </c>
    </row>
    <row r="190" spans="1:9" x14ac:dyDescent="0.25">
      <c r="A190">
        <v>189</v>
      </c>
      <c r="F190">
        <v>203.420592</v>
      </c>
      <c r="G190">
        <v>7.2864420000000001</v>
      </c>
      <c r="H190">
        <v>205.765513</v>
      </c>
      <c r="I190">
        <v>3.4498519999999999</v>
      </c>
    </row>
    <row r="191" spans="1:9" x14ac:dyDescent="0.25">
      <c r="A191">
        <v>190</v>
      </c>
      <c r="F191">
        <v>203.42997600000001</v>
      </c>
      <c r="G191">
        <v>7.2872510000000004</v>
      </c>
      <c r="H191">
        <v>205.78035599999998</v>
      </c>
      <c r="I191">
        <v>3.4521739999999999</v>
      </c>
    </row>
    <row r="192" spans="1:9" x14ac:dyDescent="0.25">
      <c r="A192">
        <v>191</v>
      </c>
      <c r="B192">
        <v>220.44690700000001</v>
      </c>
      <c r="C192">
        <v>7.3115459999999999</v>
      </c>
      <c r="F192">
        <v>203.38378</v>
      </c>
      <c r="G192">
        <v>7.2650329999999999</v>
      </c>
      <c r="H192">
        <v>205.77622099999999</v>
      </c>
      <c r="I192">
        <v>3.4929739999999998</v>
      </c>
    </row>
    <row r="193" spans="1:9" x14ac:dyDescent="0.25">
      <c r="A193">
        <v>192</v>
      </c>
      <c r="B193">
        <v>220.34309300000001</v>
      </c>
      <c r="C193">
        <v>7.2987630000000001</v>
      </c>
      <c r="H193">
        <v>205.77056400000001</v>
      </c>
      <c r="I193">
        <v>3.4518710000000001</v>
      </c>
    </row>
    <row r="194" spans="1:9" x14ac:dyDescent="0.25">
      <c r="A194">
        <v>193</v>
      </c>
      <c r="B194">
        <v>220.34933000000001</v>
      </c>
      <c r="C194">
        <v>7.318041</v>
      </c>
      <c r="H194">
        <v>205.698859</v>
      </c>
      <c r="I194">
        <v>3.4477310000000001</v>
      </c>
    </row>
    <row r="195" spans="1:9" x14ac:dyDescent="0.25">
      <c r="A195">
        <v>194</v>
      </c>
      <c r="B195">
        <v>220.31567000000001</v>
      </c>
      <c r="C195">
        <v>7.3214430000000004</v>
      </c>
    </row>
    <row r="196" spans="1:9" x14ac:dyDescent="0.25">
      <c r="A196">
        <v>195</v>
      </c>
      <c r="B196">
        <v>220.32520700000001</v>
      </c>
      <c r="C196">
        <v>7.3168559999999996</v>
      </c>
    </row>
    <row r="197" spans="1:9" x14ac:dyDescent="0.25">
      <c r="A197">
        <v>196</v>
      </c>
      <c r="B197">
        <v>220.351598</v>
      </c>
      <c r="C197">
        <v>7.2975770000000004</v>
      </c>
    </row>
    <row r="198" spans="1:9" x14ac:dyDescent="0.25">
      <c r="A198">
        <v>197</v>
      </c>
      <c r="B198">
        <v>220.28984600000001</v>
      </c>
      <c r="C198">
        <v>7.3084030000000002</v>
      </c>
    </row>
    <row r="199" spans="1:9" x14ac:dyDescent="0.25">
      <c r="A199">
        <v>198</v>
      </c>
      <c r="B199">
        <v>220.26613399999999</v>
      </c>
      <c r="C199">
        <v>7.3211339999999998</v>
      </c>
      <c r="D199">
        <v>226.33391800000001</v>
      </c>
      <c r="E199">
        <v>5.5872159999999997</v>
      </c>
    </row>
    <row r="200" spans="1:9" x14ac:dyDescent="0.25">
      <c r="A200">
        <v>199</v>
      </c>
      <c r="B200">
        <v>220.192938</v>
      </c>
      <c r="C200">
        <v>7.3237110000000003</v>
      </c>
      <c r="D200">
        <v>226.35154700000001</v>
      </c>
      <c r="E200">
        <v>5.5729379999999997</v>
      </c>
    </row>
    <row r="201" spans="1:9" x14ac:dyDescent="0.25">
      <c r="A201">
        <v>200</v>
      </c>
      <c r="B201">
        <v>220.44690700000001</v>
      </c>
      <c r="C201">
        <v>7.3115459999999999</v>
      </c>
      <c r="D201">
        <v>226.33664999999999</v>
      </c>
      <c r="E201">
        <v>5.5763920000000002</v>
      </c>
    </row>
    <row r="202" spans="1:9" x14ac:dyDescent="0.25">
      <c r="A202">
        <v>201</v>
      </c>
      <c r="D202">
        <v>226.30257699999999</v>
      </c>
      <c r="E202">
        <v>5.6101029999999996</v>
      </c>
    </row>
    <row r="203" spans="1:9" x14ac:dyDescent="0.25">
      <c r="A203">
        <v>202</v>
      </c>
      <c r="D203">
        <v>226.313661</v>
      </c>
      <c r="E203">
        <v>5.5920100000000001</v>
      </c>
    </row>
    <row r="204" spans="1:9" x14ac:dyDescent="0.25">
      <c r="A204">
        <v>203</v>
      </c>
      <c r="D204">
        <v>226.32108299999999</v>
      </c>
      <c r="E204">
        <v>5.6128859999999996</v>
      </c>
    </row>
    <row r="205" spans="1:9" x14ac:dyDescent="0.25">
      <c r="A205">
        <v>204</v>
      </c>
      <c r="D205">
        <v>226.331031</v>
      </c>
      <c r="E205">
        <v>5.5869590000000002</v>
      </c>
    </row>
    <row r="206" spans="1:9" x14ac:dyDescent="0.25">
      <c r="A206">
        <v>205</v>
      </c>
      <c r="D206">
        <v>226.33391800000001</v>
      </c>
      <c r="E206">
        <v>5.5872159999999997</v>
      </c>
      <c r="F206">
        <v>222.740207</v>
      </c>
      <c r="G206">
        <v>8.9417010000000001</v>
      </c>
    </row>
    <row r="207" spans="1:9" x14ac:dyDescent="0.25">
      <c r="A207">
        <v>206</v>
      </c>
      <c r="D207">
        <v>226.33391800000001</v>
      </c>
      <c r="E207">
        <v>5.5872159999999997</v>
      </c>
      <c r="F207">
        <v>222.734846</v>
      </c>
      <c r="G207">
        <v>8.8895359999999997</v>
      </c>
    </row>
    <row r="208" spans="1:9" x14ac:dyDescent="0.25">
      <c r="A208">
        <v>207</v>
      </c>
      <c r="D208">
        <v>226.33391800000001</v>
      </c>
      <c r="E208">
        <v>5.5872159999999997</v>
      </c>
      <c r="F208">
        <v>222.765671</v>
      </c>
      <c r="G208">
        <v>8.8908240000000003</v>
      </c>
    </row>
    <row r="209" spans="1:9" x14ac:dyDescent="0.25">
      <c r="A209">
        <v>208</v>
      </c>
      <c r="F209">
        <v>222.71912399999999</v>
      </c>
      <c r="G209">
        <v>8.9185049999999997</v>
      </c>
      <c r="H209">
        <v>225.598815</v>
      </c>
      <c r="I209">
        <v>5.2886600000000001</v>
      </c>
    </row>
    <row r="210" spans="1:9" x14ac:dyDescent="0.25">
      <c r="A210">
        <v>209</v>
      </c>
      <c r="F210">
        <v>222.699175</v>
      </c>
      <c r="G210">
        <v>8.9401039999999998</v>
      </c>
      <c r="H210">
        <v>225.640928</v>
      </c>
      <c r="I210">
        <v>5.2517529999999999</v>
      </c>
    </row>
    <row r="211" spans="1:9" x14ac:dyDescent="0.25">
      <c r="A211">
        <v>210</v>
      </c>
      <c r="F211">
        <v>222.67871099999999</v>
      </c>
      <c r="G211">
        <v>8.9604130000000008</v>
      </c>
      <c r="H211">
        <v>225.64721700000001</v>
      </c>
      <c r="I211">
        <v>5.2526799999999998</v>
      </c>
    </row>
    <row r="212" spans="1:9" x14ac:dyDescent="0.25">
      <c r="A212">
        <v>211</v>
      </c>
      <c r="F212">
        <v>222.601032</v>
      </c>
      <c r="G212">
        <v>8.9524740000000005</v>
      </c>
      <c r="H212">
        <v>225.58587700000001</v>
      </c>
      <c r="I212">
        <v>5.2032990000000003</v>
      </c>
    </row>
    <row r="213" spans="1:9" x14ac:dyDescent="0.25">
      <c r="A213">
        <v>212</v>
      </c>
      <c r="F213">
        <v>222.73134099999999</v>
      </c>
      <c r="G213">
        <v>8.8682990000000004</v>
      </c>
      <c r="H213">
        <v>225.54082499999998</v>
      </c>
      <c r="I213">
        <v>5.2386080000000002</v>
      </c>
    </row>
    <row r="214" spans="1:9" x14ac:dyDescent="0.25">
      <c r="A214">
        <v>213</v>
      </c>
      <c r="B214">
        <v>242.03227100000001</v>
      </c>
      <c r="C214">
        <v>8.1826810000000005</v>
      </c>
      <c r="F214">
        <v>222.740207</v>
      </c>
      <c r="G214">
        <v>8.9417010000000001</v>
      </c>
      <c r="H214">
        <v>225.571495</v>
      </c>
      <c r="I214">
        <v>5.3096389999999998</v>
      </c>
    </row>
    <row r="215" spans="1:9" x14ac:dyDescent="0.25">
      <c r="A215">
        <v>214</v>
      </c>
      <c r="B215">
        <v>241.97644500000001</v>
      </c>
      <c r="C215">
        <v>8.1005669999999999</v>
      </c>
      <c r="H215">
        <v>225.53412399999999</v>
      </c>
      <c r="I215">
        <v>5.3113400000000004</v>
      </c>
    </row>
    <row r="216" spans="1:9" x14ac:dyDescent="0.25">
      <c r="A216">
        <v>215</v>
      </c>
      <c r="B216">
        <v>241.975979</v>
      </c>
      <c r="C216">
        <v>8.1386590000000005</v>
      </c>
      <c r="H216">
        <v>225.598815</v>
      </c>
      <c r="I216">
        <v>5.2886600000000001</v>
      </c>
    </row>
    <row r="217" spans="1:9" x14ac:dyDescent="0.25">
      <c r="A217">
        <v>216</v>
      </c>
      <c r="B217">
        <v>242.01866000000001</v>
      </c>
      <c r="C217">
        <v>8.1554129999999994</v>
      </c>
      <c r="H217">
        <v>225.598815</v>
      </c>
      <c r="I217">
        <v>5.2886600000000001</v>
      </c>
    </row>
    <row r="218" spans="1:9" x14ac:dyDescent="0.25">
      <c r="A218">
        <v>217</v>
      </c>
      <c r="B218">
        <v>242.01010400000001</v>
      </c>
      <c r="C218">
        <v>8.1377839999999999</v>
      </c>
    </row>
    <row r="219" spans="1:9" x14ac:dyDescent="0.25">
      <c r="A219">
        <v>218</v>
      </c>
      <c r="B219">
        <v>242.04825099999999</v>
      </c>
      <c r="C219">
        <v>8.1333500000000001</v>
      </c>
    </row>
    <row r="220" spans="1:9" x14ac:dyDescent="0.25">
      <c r="A220">
        <v>219</v>
      </c>
      <c r="B220">
        <v>242.02788799999999</v>
      </c>
      <c r="C220">
        <v>8.1220099999999995</v>
      </c>
    </row>
    <row r="221" spans="1:9" x14ac:dyDescent="0.25">
      <c r="A221">
        <v>220</v>
      </c>
      <c r="B221">
        <v>242.00464099999999</v>
      </c>
      <c r="C221">
        <v>8.1303619999999999</v>
      </c>
    </row>
    <row r="222" spans="1:9" x14ac:dyDescent="0.25">
      <c r="A222">
        <v>221</v>
      </c>
      <c r="B222">
        <v>242.018868</v>
      </c>
      <c r="C222">
        <v>8.1306180000000001</v>
      </c>
      <c r="D222">
        <v>249.58036300000001</v>
      </c>
      <c r="E222">
        <v>6.4085049999999999</v>
      </c>
    </row>
    <row r="223" spans="1:9" x14ac:dyDescent="0.25">
      <c r="A223">
        <v>222</v>
      </c>
      <c r="B223">
        <v>241.970156</v>
      </c>
      <c r="C223">
        <v>8.1252060000000004</v>
      </c>
      <c r="D223">
        <v>249.580927</v>
      </c>
      <c r="E223">
        <v>6.4394330000000002</v>
      </c>
    </row>
    <row r="224" spans="1:9" x14ac:dyDescent="0.25">
      <c r="A224">
        <v>223</v>
      </c>
      <c r="B224">
        <v>242.03227100000001</v>
      </c>
      <c r="C224">
        <v>8.1826810000000005</v>
      </c>
      <c r="D224">
        <v>249.58407399999999</v>
      </c>
      <c r="E224">
        <v>6.3895359999999997</v>
      </c>
    </row>
    <row r="225" spans="1:9" x14ac:dyDescent="0.25">
      <c r="A225">
        <v>224</v>
      </c>
      <c r="B225">
        <v>242.03227100000001</v>
      </c>
      <c r="C225">
        <v>8.1826810000000005</v>
      </c>
      <c r="D225">
        <v>249.567477</v>
      </c>
      <c r="E225">
        <v>6.3948450000000001</v>
      </c>
    </row>
    <row r="226" spans="1:9" x14ac:dyDescent="0.25">
      <c r="A226">
        <v>225</v>
      </c>
      <c r="D226">
        <v>249.539072</v>
      </c>
      <c r="E226">
        <v>6.3848969999999996</v>
      </c>
    </row>
    <row r="227" spans="1:9" x14ac:dyDescent="0.25">
      <c r="A227">
        <v>226</v>
      </c>
      <c r="D227">
        <v>249.57232099999999</v>
      </c>
      <c r="E227">
        <v>6.3613410000000004</v>
      </c>
    </row>
    <row r="228" spans="1:9" x14ac:dyDescent="0.25">
      <c r="A228">
        <v>227</v>
      </c>
      <c r="D228">
        <v>249.57794000000001</v>
      </c>
      <c r="E228">
        <v>6.3483510000000001</v>
      </c>
    </row>
    <row r="229" spans="1:9" x14ac:dyDescent="0.25">
      <c r="A229">
        <v>228</v>
      </c>
      <c r="D229">
        <v>249.55861099999998</v>
      </c>
      <c r="E229">
        <v>6.3809800000000001</v>
      </c>
      <c r="F229">
        <v>245.33861000000002</v>
      </c>
      <c r="G229">
        <v>9.4163910000000008</v>
      </c>
    </row>
    <row r="230" spans="1:9" x14ac:dyDescent="0.25">
      <c r="A230">
        <v>229</v>
      </c>
      <c r="D230">
        <v>249.57190900000001</v>
      </c>
      <c r="E230">
        <v>6.3682480000000004</v>
      </c>
      <c r="F230">
        <v>245.42629099999999</v>
      </c>
      <c r="G230">
        <v>9.3714949999999995</v>
      </c>
    </row>
    <row r="231" spans="1:9" x14ac:dyDescent="0.25">
      <c r="A231">
        <v>230</v>
      </c>
      <c r="D231">
        <v>249.58036300000001</v>
      </c>
      <c r="E231">
        <v>6.4085049999999999</v>
      </c>
      <c r="F231">
        <v>245.376498</v>
      </c>
      <c r="G231">
        <v>9.3734540000000006</v>
      </c>
    </row>
    <row r="232" spans="1:9" x14ac:dyDescent="0.25">
      <c r="A232">
        <v>231</v>
      </c>
      <c r="F232">
        <v>245.33721800000001</v>
      </c>
      <c r="G232">
        <v>9.390155</v>
      </c>
      <c r="H232">
        <v>249.31082800000001</v>
      </c>
      <c r="I232">
        <v>5.3293299999999997</v>
      </c>
    </row>
    <row r="233" spans="1:9" x14ac:dyDescent="0.25">
      <c r="A233">
        <v>232</v>
      </c>
      <c r="F233">
        <v>245.35865999999999</v>
      </c>
      <c r="G233">
        <v>9.4016490000000008</v>
      </c>
      <c r="H233">
        <v>249.414072</v>
      </c>
      <c r="I233">
        <v>5.3201029999999996</v>
      </c>
    </row>
    <row r="234" spans="1:9" x14ac:dyDescent="0.25">
      <c r="A234">
        <v>233</v>
      </c>
      <c r="F234">
        <v>245.355414</v>
      </c>
      <c r="G234">
        <v>9.4187119999999993</v>
      </c>
      <c r="H234">
        <v>249.398867</v>
      </c>
      <c r="I234">
        <v>5.3237110000000003</v>
      </c>
    </row>
    <row r="235" spans="1:9" x14ac:dyDescent="0.25">
      <c r="A235">
        <v>234</v>
      </c>
      <c r="F235">
        <v>245.36479800000001</v>
      </c>
      <c r="G235">
        <v>9.4180419999999998</v>
      </c>
      <c r="H235">
        <v>249.39283599999999</v>
      </c>
      <c r="I235">
        <v>5.306959</v>
      </c>
    </row>
    <row r="236" spans="1:9" x14ac:dyDescent="0.25">
      <c r="A236">
        <v>235</v>
      </c>
      <c r="F236">
        <v>245.35144300000002</v>
      </c>
      <c r="G236">
        <v>9.431495</v>
      </c>
      <c r="H236">
        <v>249.36685399999999</v>
      </c>
      <c r="I236">
        <v>5.3142269999999998</v>
      </c>
    </row>
    <row r="237" spans="1:9" x14ac:dyDescent="0.25">
      <c r="A237">
        <v>236</v>
      </c>
      <c r="B237">
        <v>264.80216799999999</v>
      </c>
      <c r="C237">
        <v>7.8981960000000004</v>
      </c>
      <c r="F237">
        <v>245.33861000000002</v>
      </c>
      <c r="G237">
        <v>9.4163910000000008</v>
      </c>
      <c r="H237">
        <v>249.366702</v>
      </c>
      <c r="I237">
        <v>5.3309790000000001</v>
      </c>
    </row>
    <row r="238" spans="1:9" x14ac:dyDescent="0.25">
      <c r="A238">
        <v>237</v>
      </c>
      <c r="B238">
        <v>264.77433200000002</v>
      </c>
      <c r="C238">
        <v>7.7943300000000004</v>
      </c>
      <c r="F238">
        <v>245.33861000000002</v>
      </c>
      <c r="G238">
        <v>9.4163910000000008</v>
      </c>
      <c r="H238">
        <v>249.356551</v>
      </c>
      <c r="I238">
        <v>5.3321649999999998</v>
      </c>
    </row>
    <row r="239" spans="1:9" x14ac:dyDescent="0.25">
      <c r="A239">
        <v>238</v>
      </c>
      <c r="B239">
        <v>264.76551699999999</v>
      </c>
      <c r="C239">
        <v>7.8472679999999997</v>
      </c>
      <c r="H239">
        <v>249.38675499999999</v>
      </c>
      <c r="I239">
        <v>5.3422159999999996</v>
      </c>
    </row>
    <row r="240" spans="1:9" x14ac:dyDescent="0.25">
      <c r="A240">
        <v>239</v>
      </c>
      <c r="B240">
        <v>264.80561699999998</v>
      </c>
      <c r="C240">
        <v>7.84335</v>
      </c>
      <c r="H240">
        <v>249.34046799999999</v>
      </c>
      <c r="I240">
        <v>5.346082</v>
      </c>
    </row>
    <row r="241" spans="1:11" x14ac:dyDescent="0.25">
      <c r="A241">
        <v>240</v>
      </c>
      <c r="B241">
        <v>264.80814600000002</v>
      </c>
      <c r="C241">
        <v>7.8535050000000002</v>
      </c>
      <c r="H241">
        <v>249.365725</v>
      </c>
      <c r="I241">
        <v>5.3528349999999998</v>
      </c>
    </row>
    <row r="242" spans="1:11" x14ac:dyDescent="0.25">
      <c r="A242">
        <v>241</v>
      </c>
      <c r="B242">
        <v>264.788252</v>
      </c>
      <c r="C242">
        <v>7.9097939999999998</v>
      </c>
      <c r="H242">
        <v>249.31082800000001</v>
      </c>
      <c r="I242">
        <v>5.3293299999999997</v>
      </c>
    </row>
    <row r="243" spans="1:11" x14ac:dyDescent="0.25">
      <c r="A243">
        <v>242</v>
      </c>
      <c r="B243">
        <v>264.77536199999997</v>
      </c>
      <c r="C243">
        <v>7.8856700000000002</v>
      </c>
    </row>
    <row r="244" spans="1:11" x14ac:dyDescent="0.25">
      <c r="A244">
        <v>243</v>
      </c>
      <c r="B244">
        <v>264.757632</v>
      </c>
      <c r="C244">
        <v>7.8675769999999998</v>
      </c>
    </row>
    <row r="245" spans="1:11" x14ac:dyDescent="0.25">
      <c r="A245">
        <v>244</v>
      </c>
      <c r="B245">
        <v>264.77520600000003</v>
      </c>
      <c r="C245">
        <v>7.8508769999999997</v>
      </c>
      <c r="D245">
        <v>270.70623999999998</v>
      </c>
      <c r="E245">
        <v>5.4325770000000002</v>
      </c>
    </row>
    <row r="246" spans="1:11" x14ac:dyDescent="0.25">
      <c r="A246">
        <v>245</v>
      </c>
      <c r="B246">
        <v>264.762427</v>
      </c>
      <c r="C246">
        <v>7.8411340000000003</v>
      </c>
      <c r="D246">
        <v>270.70623999999998</v>
      </c>
      <c r="E246">
        <v>5.4325770000000002</v>
      </c>
    </row>
    <row r="247" spans="1:11" x14ac:dyDescent="0.25">
      <c r="A247">
        <v>246</v>
      </c>
      <c r="B247">
        <v>264.76433400000002</v>
      </c>
      <c r="C247">
        <v>7.8483000000000001</v>
      </c>
      <c r="D247">
        <v>270.69706600000001</v>
      </c>
      <c r="E247">
        <v>5.4518560000000003</v>
      </c>
    </row>
    <row r="248" spans="1:11" x14ac:dyDescent="0.25">
      <c r="A248">
        <v>247</v>
      </c>
      <c r="B248">
        <v>264.73520500000001</v>
      </c>
      <c r="C248">
        <v>7.8208770000000003</v>
      </c>
      <c r="D248">
        <v>270.71392300000002</v>
      </c>
      <c r="E248">
        <v>5.4273709999999999</v>
      </c>
    </row>
    <row r="249" spans="1:11" x14ac:dyDescent="0.25">
      <c r="A249">
        <v>248</v>
      </c>
      <c r="B249">
        <v>264.80216799999999</v>
      </c>
      <c r="C249">
        <v>7.8981960000000004</v>
      </c>
      <c r="D249">
        <v>270.67371200000002</v>
      </c>
      <c r="E249">
        <v>5.3793300000000004</v>
      </c>
    </row>
    <row r="250" spans="1:11" x14ac:dyDescent="0.25">
      <c r="A250">
        <v>249</v>
      </c>
      <c r="B250">
        <v>264.80216799999999</v>
      </c>
      <c r="C250">
        <v>7.8981960000000004</v>
      </c>
      <c r="D250">
        <v>270.65031299999998</v>
      </c>
      <c r="E250">
        <v>5.3861860000000004</v>
      </c>
    </row>
    <row r="251" spans="1:11" x14ac:dyDescent="0.25">
      <c r="A251">
        <v>250</v>
      </c>
      <c r="D251">
        <v>270.70623999999998</v>
      </c>
      <c r="E251">
        <v>5.4325770000000002</v>
      </c>
      <c r="J251">
        <v>235.74025800000001</v>
      </c>
      <c r="K251">
        <v>14.175257999999999</v>
      </c>
    </row>
    <row r="252" spans="1:11" x14ac:dyDescent="0.25">
      <c r="A252">
        <v>251</v>
      </c>
    </row>
    <row r="253" spans="1:11" x14ac:dyDescent="0.25">
      <c r="A253">
        <v>252</v>
      </c>
    </row>
    <row r="254" spans="1:11" x14ac:dyDescent="0.25">
      <c r="A254">
        <v>253</v>
      </c>
    </row>
    <row r="255" spans="1:11" x14ac:dyDescent="0.25">
      <c r="A255">
        <v>254</v>
      </c>
    </row>
    <row r="256" spans="1:1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1" x14ac:dyDescent="0.25">
      <c r="A273">
        <v>272</v>
      </c>
    </row>
    <row r="274" spans="1:11" x14ac:dyDescent="0.25">
      <c r="A274">
        <v>273</v>
      </c>
    </row>
    <row r="275" spans="1:11" x14ac:dyDescent="0.25">
      <c r="A275">
        <v>274</v>
      </c>
    </row>
    <row r="276" spans="1:11" x14ac:dyDescent="0.25">
      <c r="A276">
        <v>275</v>
      </c>
    </row>
    <row r="277" spans="1:11" x14ac:dyDescent="0.25">
      <c r="A277">
        <v>276</v>
      </c>
    </row>
    <row r="278" spans="1:11" x14ac:dyDescent="0.25">
      <c r="A278">
        <v>277</v>
      </c>
    </row>
    <row r="279" spans="1:11" x14ac:dyDescent="0.25">
      <c r="A279">
        <v>278</v>
      </c>
    </row>
    <row r="280" spans="1:11" x14ac:dyDescent="0.25">
      <c r="A280">
        <v>279</v>
      </c>
    </row>
    <row r="281" spans="1:11" x14ac:dyDescent="0.25">
      <c r="A281">
        <v>280</v>
      </c>
    </row>
    <row r="282" spans="1:11" x14ac:dyDescent="0.25">
      <c r="A282">
        <v>281</v>
      </c>
    </row>
    <row r="283" spans="1:11" x14ac:dyDescent="0.25">
      <c r="A283">
        <v>282</v>
      </c>
    </row>
    <row r="284" spans="1:11" x14ac:dyDescent="0.25">
      <c r="A284">
        <v>283</v>
      </c>
      <c r="J284">
        <v>235.86917499999998</v>
      </c>
      <c r="K284">
        <v>14.218197</v>
      </c>
    </row>
    <row r="285" spans="1:11" x14ac:dyDescent="0.25">
      <c r="A285">
        <v>284</v>
      </c>
    </row>
    <row r="286" spans="1:11" x14ac:dyDescent="0.25">
      <c r="A286">
        <v>285</v>
      </c>
      <c r="D286">
        <v>218.66525799999999</v>
      </c>
      <c r="E286">
        <v>7.6404639999999997</v>
      </c>
      <c r="F286">
        <v>228.36567199999999</v>
      </c>
      <c r="G286">
        <v>5.7880929999999999</v>
      </c>
    </row>
    <row r="287" spans="1:11" x14ac:dyDescent="0.25">
      <c r="A287">
        <v>286</v>
      </c>
      <c r="D287">
        <v>218.66525799999999</v>
      </c>
      <c r="E287">
        <v>7.6404639999999997</v>
      </c>
      <c r="F287">
        <v>228.473196</v>
      </c>
      <c r="G287">
        <v>5.8233499999999996</v>
      </c>
    </row>
    <row r="288" spans="1:11" x14ac:dyDescent="0.25">
      <c r="A288">
        <v>287</v>
      </c>
      <c r="D288">
        <v>218.66525799999999</v>
      </c>
      <c r="E288">
        <v>7.6404639999999997</v>
      </c>
      <c r="F288">
        <v>228.407734</v>
      </c>
      <c r="G288">
        <v>5.8311859999999998</v>
      </c>
    </row>
    <row r="289" spans="1:9" x14ac:dyDescent="0.25">
      <c r="A289">
        <v>288</v>
      </c>
      <c r="D289">
        <v>218.66525799999999</v>
      </c>
      <c r="E289">
        <v>7.6404639999999997</v>
      </c>
      <c r="F289">
        <v>228.43123900000001</v>
      </c>
      <c r="G289">
        <v>5.8325259999999997</v>
      </c>
    </row>
    <row r="290" spans="1:9" x14ac:dyDescent="0.25">
      <c r="A290">
        <v>289</v>
      </c>
      <c r="D290">
        <v>218.66525799999999</v>
      </c>
      <c r="E290">
        <v>7.6404639999999997</v>
      </c>
      <c r="F290">
        <v>228.401186</v>
      </c>
      <c r="G290">
        <v>5.845567</v>
      </c>
    </row>
    <row r="291" spans="1:9" x14ac:dyDescent="0.25">
      <c r="A291">
        <v>290</v>
      </c>
      <c r="D291">
        <v>218.66525799999999</v>
      </c>
      <c r="E291">
        <v>7.6404639999999997</v>
      </c>
      <c r="F291">
        <v>228.41082599999999</v>
      </c>
      <c r="G291">
        <v>5.8265469999999997</v>
      </c>
    </row>
    <row r="292" spans="1:9" x14ac:dyDescent="0.25">
      <c r="A292">
        <v>291</v>
      </c>
      <c r="D292">
        <v>218.66525799999999</v>
      </c>
      <c r="E292">
        <v>7.6404639999999997</v>
      </c>
      <c r="F292">
        <v>228.41293899999999</v>
      </c>
      <c r="G292">
        <v>5.7956190000000003</v>
      </c>
    </row>
    <row r="293" spans="1:9" x14ac:dyDescent="0.25">
      <c r="A293">
        <v>292</v>
      </c>
      <c r="D293">
        <v>218.66525799999999</v>
      </c>
      <c r="E293">
        <v>7.6404639999999997</v>
      </c>
      <c r="F293">
        <v>228.42458999999999</v>
      </c>
      <c r="G293">
        <v>5.7982469999999999</v>
      </c>
    </row>
    <row r="294" spans="1:9" x14ac:dyDescent="0.25">
      <c r="A294">
        <v>293</v>
      </c>
      <c r="D294">
        <v>218.66525799999999</v>
      </c>
      <c r="E294">
        <v>7.6404639999999997</v>
      </c>
      <c r="F294">
        <v>228.43257800000001</v>
      </c>
      <c r="G294">
        <v>5.8128869999999999</v>
      </c>
    </row>
    <row r="295" spans="1:9" x14ac:dyDescent="0.25">
      <c r="A295">
        <v>294</v>
      </c>
      <c r="D295">
        <v>218.66525799999999</v>
      </c>
      <c r="E295">
        <v>7.6404639999999997</v>
      </c>
      <c r="F295">
        <v>228.436959</v>
      </c>
      <c r="G295">
        <v>5.775258</v>
      </c>
    </row>
    <row r="296" spans="1:9" x14ac:dyDescent="0.25">
      <c r="A296">
        <v>295</v>
      </c>
      <c r="D296">
        <v>218.66525799999999</v>
      </c>
      <c r="E296">
        <v>7.6404639999999997</v>
      </c>
      <c r="F296">
        <v>228.45031</v>
      </c>
      <c r="G296">
        <v>5.7556190000000003</v>
      </c>
    </row>
    <row r="297" spans="1:9" x14ac:dyDescent="0.25">
      <c r="A297">
        <v>296</v>
      </c>
      <c r="D297">
        <v>218.66525799999999</v>
      </c>
      <c r="E297">
        <v>7.6404639999999997</v>
      </c>
      <c r="F297">
        <v>228.36567199999999</v>
      </c>
      <c r="G297">
        <v>5.7880929999999999</v>
      </c>
    </row>
    <row r="298" spans="1:9" x14ac:dyDescent="0.25">
      <c r="A298">
        <v>297</v>
      </c>
      <c r="D298">
        <v>218.66525799999999</v>
      </c>
      <c r="E298">
        <v>7.6404639999999997</v>
      </c>
    </row>
    <row r="299" spans="1:9" x14ac:dyDescent="0.25">
      <c r="A299">
        <v>298</v>
      </c>
      <c r="B299">
        <v>210.979175</v>
      </c>
      <c r="C299">
        <v>6.122268</v>
      </c>
    </row>
    <row r="300" spans="1:9" x14ac:dyDescent="0.25">
      <c r="A300">
        <v>299</v>
      </c>
      <c r="B300">
        <v>211.05649500000001</v>
      </c>
      <c r="C300">
        <v>6.0190210000000004</v>
      </c>
    </row>
    <row r="301" spans="1:9" x14ac:dyDescent="0.25">
      <c r="A301">
        <v>300</v>
      </c>
      <c r="B301">
        <v>211.011753</v>
      </c>
      <c r="C301">
        <v>6.0526799999999996</v>
      </c>
    </row>
    <row r="302" spans="1:9" x14ac:dyDescent="0.25">
      <c r="A302">
        <v>301</v>
      </c>
      <c r="B302">
        <v>211.00201000000001</v>
      </c>
      <c r="C302">
        <v>6.1077830000000004</v>
      </c>
      <c r="H302">
        <v>217.289536</v>
      </c>
      <c r="I302">
        <v>8.1542270000000006</v>
      </c>
    </row>
    <row r="303" spans="1:9" x14ac:dyDescent="0.25">
      <c r="A303">
        <v>302</v>
      </c>
      <c r="B303">
        <v>211.04525799999999</v>
      </c>
      <c r="C303">
        <v>6.0589180000000002</v>
      </c>
      <c r="H303">
        <v>217.32268099999999</v>
      </c>
      <c r="I303">
        <v>8.1485050000000001</v>
      </c>
    </row>
    <row r="304" spans="1:9" x14ac:dyDescent="0.25">
      <c r="A304">
        <v>303</v>
      </c>
      <c r="B304">
        <v>210.979175</v>
      </c>
      <c r="C304">
        <v>6.122268</v>
      </c>
      <c r="H304">
        <v>217.30747500000001</v>
      </c>
      <c r="I304">
        <v>8.1284019999999995</v>
      </c>
    </row>
    <row r="305" spans="1:9" x14ac:dyDescent="0.25">
      <c r="A305">
        <v>304</v>
      </c>
      <c r="B305">
        <v>210.979175</v>
      </c>
      <c r="C305">
        <v>6.122268</v>
      </c>
      <c r="H305">
        <v>217.280722</v>
      </c>
      <c r="I305">
        <v>8.1024229999999999</v>
      </c>
    </row>
    <row r="306" spans="1:9" x14ac:dyDescent="0.25">
      <c r="A306">
        <v>305</v>
      </c>
      <c r="B306">
        <v>210.979175</v>
      </c>
      <c r="C306">
        <v>6.122268</v>
      </c>
      <c r="H306">
        <v>217.249278</v>
      </c>
      <c r="I306">
        <v>8.1497419999999998</v>
      </c>
    </row>
    <row r="307" spans="1:9" x14ac:dyDescent="0.25">
      <c r="A307">
        <v>306</v>
      </c>
      <c r="B307">
        <v>210.979175</v>
      </c>
      <c r="C307">
        <v>6.122268</v>
      </c>
      <c r="H307">
        <v>217.265567</v>
      </c>
      <c r="I307">
        <v>8.1013400000000004</v>
      </c>
    </row>
    <row r="308" spans="1:9" x14ac:dyDescent="0.25">
      <c r="A308">
        <v>307</v>
      </c>
      <c r="B308">
        <v>210.979175</v>
      </c>
      <c r="C308">
        <v>6.122268</v>
      </c>
      <c r="H308">
        <v>217.30463900000001</v>
      </c>
      <c r="I308">
        <v>8.1064430000000005</v>
      </c>
    </row>
    <row r="309" spans="1:9" x14ac:dyDescent="0.25">
      <c r="A309">
        <v>308</v>
      </c>
      <c r="B309">
        <v>210.979175</v>
      </c>
      <c r="C309">
        <v>6.122268</v>
      </c>
      <c r="H309">
        <v>217.27953600000001</v>
      </c>
      <c r="I309">
        <v>8.1586079999999992</v>
      </c>
    </row>
    <row r="310" spans="1:9" x14ac:dyDescent="0.25">
      <c r="A310">
        <v>309</v>
      </c>
      <c r="B310">
        <v>210.979175</v>
      </c>
      <c r="C310">
        <v>6.122268</v>
      </c>
      <c r="H310">
        <v>217.289536</v>
      </c>
      <c r="I310">
        <v>8.1542270000000006</v>
      </c>
    </row>
    <row r="311" spans="1:9" x14ac:dyDescent="0.25">
      <c r="A311">
        <v>310</v>
      </c>
      <c r="H311">
        <v>217.289536</v>
      </c>
      <c r="I311">
        <v>8.1542270000000006</v>
      </c>
    </row>
    <row r="312" spans="1:9" x14ac:dyDescent="0.25">
      <c r="A312">
        <v>311</v>
      </c>
      <c r="F312">
        <v>209.04463799999999</v>
      </c>
      <c r="G312">
        <v>4.2766019999999996</v>
      </c>
    </row>
    <row r="313" spans="1:9" x14ac:dyDescent="0.25">
      <c r="A313">
        <v>312</v>
      </c>
      <c r="D313">
        <v>197.37081000000001</v>
      </c>
      <c r="E313">
        <v>7.1335439999999997</v>
      </c>
      <c r="F313">
        <v>209.05156199999999</v>
      </c>
      <c r="G313">
        <v>4.2394379999999998</v>
      </c>
    </row>
    <row r="314" spans="1:9" x14ac:dyDescent="0.25">
      <c r="A314">
        <v>313</v>
      </c>
      <c r="D314">
        <v>197.40156400000001</v>
      </c>
      <c r="E314">
        <v>7.0510859999999997</v>
      </c>
      <c r="F314">
        <v>209.04888</v>
      </c>
      <c r="G314">
        <v>4.2181290000000002</v>
      </c>
    </row>
    <row r="315" spans="1:9" x14ac:dyDescent="0.25">
      <c r="A315">
        <v>314</v>
      </c>
      <c r="D315">
        <v>197.408885</v>
      </c>
      <c r="E315">
        <v>7.1091550000000003</v>
      </c>
      <c r="F315">
        <v>209.049082</v>
      </c>
      <c r="G315">
        <v>4.2336819999999999</v>
      </c>
    </row>
    <row r="316" spans="1:9" x14ac:dyDescent="0.25">
      <c r="A316">
        <v>315</v>
      </c>
      <c r="D316">
        <v>197.39045199999998</v>
      </c>
      <c r="E316">
        <v>7.0877460000000001</v>
      </c>
      <c r="F316">
        <v>209.05928699999998</v>
      </c>
      <c r="G316">
        <v>4.2461539999999998</v>
      </c>
    </row>
    <row r="317" spans="1:9" x14ac:dyDescent="0.25">
      <c r="A317">
        <v>316</v>
      </c>
      <c r="D317">
        <v>197.39045199999998</v>
      </c>
      <c r="E317">
        <v>7.0846650000000002</v>
      </c>
      <c r="F317">
        <v>209.07084900000001</v>
      </c>
      <c r="G317">
        <v>4.2479209999999998</v>
      </c>
    </row>
    <row r="318" spans="1:9" x14ac:dyDescent="0.25">
      <c r="A318">
        <v>317</v>
      </c>
      <c r="D318">
        <v>197.38898699999999</v>
      </c>
      <c r="E318">
        <v>7.0578529999999997</v>
      </c>
      <c r="F318">
        <v>209.07826900000001</v>
      </c>
      <c r="G318">
        <v>4.246759</v>
      </c>
    </row>
    <row r="319" spans="1:9" x14ac:dyDescent="0.25">
      <c r="A319">
        <v>318</v>
      </c>
      <c r="D319">
        <v>197.36515700000001</v>
      </c>
      <c r="E319">
        <v>7.0394220000000001</v>
      </c>
      <c r="F319">
        <v>209.090338</v>
      </c>
      <c r="G319">
        <v>4.2350960000000004</v>
      </c>
    </row>
    <row r="320" spans="1:9" x14ac:dyDescent="0.25">
      <c r="A320">
        <v>319</v>
      </c>
      <c r="D320">
        <v>197.40166299999999</v>
      </c>
      <c r="E320">
        <v>7.126779</v>
      </c>
      <c r="F320">
        <v>209.053324</v>
      </c>
      <c r="G320">
        <v>4.2413059999999998</v>
      </c>
    </row>
    <row r="321" spans="1:9" x14ac:dyDescent="0.25">
      <c r="A321">
        <v>320</v>
      </c>
      <c r="D321">
        <v>197.390151</v>
      </c>
      <c r="E321">
        <v>7.1463200000000002</v>
      </c>
      <c r="F321">
        <v>209.04463799999999</v>
      </c>
      <c r="G321">
        <v>4.2766019999999996</v>
      </c>
    </row>
    <row r="322" spans="1:9" x14ac:dyDescent="0.25">
      <c r="A322">
        <v>321</v>
      </c>
      <c r="D322">
        <v>197.37081000000001</v>
      </c>
      <c r="E322">
        <v>7.1335439999999997</v>
      </c>
    </row>
    <row r="323" spans="1:9" x14ac:dyDescent="0.25">
      <c r="A323">
        <v>322</v>
      </c>
      <c r="D323">
        <v>197.37081000000001</v>
      </c>
      <c r="E323">
        <v>7.1335439999999997</v>
      </c>
    </row>
    <row r="324" spans="1:9" x14ac:dyDescent="0.25">
      <c r="A324">
        <v>323</v>
      </c>
      <c r="B324">
        <v>186.58372</v>
      </c>
      <c r="C324">
        <v>6.1503610000000002</v>
      </c>
    </row>
    <row r="325" spans="1:9" x14ac:dyDescent="0.25">
      <c r="A325">
        <v>324</v>
      </c>
      <c r="B325">
        <v>186.66895499999998</v>
      </c>
      <c r="C325">
        <v>6.1238010000000003</v>
      </c>
    </row>
    <row r="326" spans="1:9" x14ac:dyDescent="0.25">
      <c r="A326">
        <v>325</v>
      </c>
      <c r="B326">
        <v>186.65178900000001</v>
      </c>
      <c r="C326">
        <v>6.1254169999999997</v>
      </c>
    </row>
    <row r="327" spans="1:9" x14ac:dyDescent="0.25">
      <c r="A327">
        <v>326</v>
      </c>
      <c r="B327">
        <v>186.637293</v>
      </c>
      <c r="C327">
        <v>6.0979979999999996</v>
      </c>
      <c r="H327">
        <v>195.393439</v>
      </c>
      <c r="I327">
        <v>8.5959219999999998</v>
      </c>
    </row>
    <row r="328" spans="1:9" x14ac:dyDescent="0.25">
      <c r="A328">
        <v>327</v>
      </c>
      <c r="B328">
        <v>186.647448</v>
      </c>
      <c r="C328">
        <v>6.1161260000000004</v>
      </c>
      <c r="H328">
        <v>195.32956200000001</v>
      </c>
      <c r="I328">
        <v>8.5713830000000009</v>
      </c>
    </row>
    <row r="329" spans="1:9" x14ac:dyDescent="0.25">
      <c r="A329">
        <v>328</v>
      </c>
      <c r="B329">
        <v>186.667845</v>
      </c>
      <c r="C329">
        <v>6.1089549999999999</v>
      </c>
      <c r="H329">
        <v>195.35364799999999</v>
      </c>
      <c r="I329">
        <v>8.5866319999999998</v>
      </c>
    </row>
    <row r="330" spans="1:9" x14ac:dyDescent="0.25">
      <c r="A330">
        <v>329</v>
      </c>
      <c r="B330">
        <v>186.62527699999998</v>
      </c>
      <c r="C330">
        <v>6.1133990000000002</v>
      </c>
      <c r="H330">
        <v>195.36657199999999</v>
      </c>
      <c r="I330">
        <v>8.5918840000000003</v>
      </c>
    </row>
    <row r="331" spans="1:9" x14ac:dyDescent="0.25">
      <c r="A331">
        <v>330</v>
      </c>
      <c r="B331">
        <v>186.60245399999999</v>
      </c>
      <c r="C331">
        <v>6.1402619999999999</v>
      </c>
      <c r="H331">
        <v>195.36026200000001</v>
      </c>
      <c r="I331">
        <v>8.5947610000000001</v>
      </c>
    </row>
    <row r="332" spans="1:9" x14ac:dyDescent="0.25">
      <c r="A332">
        <v>331</v>
      </c>
      <c r="B332">
        <v>186.542868</v>
      </c>
      <c r="C332">
        <v>6.1130959999999996</v>
      </c>
      <c r="H332">
        <v>195.376372</v>
      </c>
      <c r="I332">
        <v>8.6257149999999996</v>
      </c>
    </row>
    <row r="333" spans="1:9" x14ac:dyDescent="0.25">
      <c r="A333">
        <v>332</v>
      </c>
      <c r="B333">
        <v>186.58372</v>
      </c>
      <c r="C333">
        <v>6.1503610000000002</v>
      </c>
      <c r="H333">
        <v>195.38000299999999</v>
      </c>
      <c r="I333">
        <v>8.6582830000000008</v>
      </c>
    </row>
    <row r="334" spans="1:9" x14ac:dyDescent="0.25">
      <c r="A334">
        <v>333</v>
      </c>
      <c r="H334">
        <v>195.298811</v>
      </c>
      <c r="I334">
        <v>8.6271789999999999</v>
      </c>
    </row>
    <row r="335" spans="1:9" x14ac:dyDescent="0.25">
      <c r="A335">
        <v>334</v>
      </c>
      <c r="H335">
        <v>195.393439</v>
      </c>
      <c r="I335">
        <v>8.5959219999999998</v>
      </c>
    </row>
    <row r="336" spans="1:9" x14ac:dyDescent="0.25">
      <c r="A336">
        <v>335</v>
      </c>
    </row>
    <row r="337" spans="1:9" x14ac:dyDescent="0.25">
      <c r="A337">
        <v>336</v>
      </c>
      <c r="D337">
        <v>173.03446400000001</v>
      </c>
      <c r="E337">
        <v>8.4921050000000005</v>
      </c>
    </row>
    <row r="338" spans="1:9" x14ac:dyDescent="0.25">
      <c r="A338">
        <v>337</v>
      </c>
      <c r="D338">
        <v>173.04976499999998</v>
      </c>
      <c r="E338">
        <v>8.4572649999999996</v>
      </c>
    </row>
    <row r="339" spans="1:9" x14ac:dyDescent="0.25">
      <c r="A339">
        <v>338</v>
      </c>
      <c r="D339">
        <v>173.04764399999999</v>
      </c>
      <c r="E339">
        <v>8.4706460000000003</v>
      </c>
      <c r="F339">
        <v>184.54650699999999</v>
      </c>
      <c r="G339">
        <v>6.3685489999999998</v>
      </c>
    </row>
    <row r="340" spans="1:9" x14ac:dyDescent="0.25">
      <c r="A340">
        <v>339</v>
      </c>
      <c r="D340">
        <v>173.09364399999998</v>
      </c>
      <c r="E340">
        <v>8.4752910000000004</v>
      </c>
      <c r="F340">
        <v>184.62159600000001</v>
      </c>
      <c r="G340">
        <v>6.3486029999999998</v>
      </c>
    </row>
    <row r="341" spans="1:9" x14ac:dyDescent="0.25">
      <c r="A341">
        <v>340</v>
      </c>
      <c r="D341">
        <v>173.109047</v>
      </c>
      <c r="E341">
        <v>8.4809959999999993</v>
      </c>
      <c r="F341">
        <v>184.59988300000001</v>
      </c>
      <c r="G341">
        <v>6.3703669999999999</v>
      </c>
    </row>
    <row r="342" spans="1:9" x14ac:dyDescent="0.25">
      <c r="A342">
        <v>341</v>
      </c>
      <c r="D342">
        <v>173.08854500000001</v>
      </c>
      <c r="E342">
        <v>8.4878140000000002</v>
      </c>
      <c r="F342">
        <v>184.60503199999999</v>
      </c>
      <c r="G342">
        <v>6.3811730000000004</v>
      </c>
    </row>
    <row r="343" spans="1:9" x14ac:dyDescent="0.25">
      <c r="A343">
        <v>342</v>
      </c>
      <c r="D343">
        <v>173.09551299999998</v>
      </c>
      <c r="E343">
        <v>8.4874600000000004</v>
      </c>
      <c r="F343">
        <v>184.633715</v>
      </c>
      <c r="G343">
        <v>6.3897060000000003</v>
      </c>
    </row>
    <row r="344" spans="1:9" x14ac:dyDescent="0.25">
      <c r="A344">
        <v>343</v>
      </c>
      <c r="D344">
        <v>173.061429</v>
      </c>
      <c r="E344">
        <v>8.5205339999999996</v>
      </c>
      <c r="F344">
        <v>184.54650699999999</v>
      </c>
      <c r="G344">
        <v>6.3685489999999998</v>
      </c>
    </row>
    <row r="345" spans="1:9" x14ac:dyDescent="0.25">
      <c r="A345">
        <v>344</v>
      </c>
      <c r="D345">
        <v>173.02310399999999</v>
      </c>
      <c r="E345">
        <v>8.5049309999999991</v>
      </c>
    </row>
    <row r="346" spans="1:9" x14ac:dyDescent="0.25">
      <c r="A346">
        <v>345</v>
      </c>
      <c r="D346">
        <v>173.03446400000001</v>
      </c>
      <c r="E346">
        <v>8.4921050000000005</v>
      </c>
    </row>
    <row r="347" spans="1:9" x14ac:dyDescent="0.25">
      <c r="A347">
        <v>346</v>
      </c>
      <c r="B347">
        <v>163.483486</v>
      </c>
      <c r="C347">
        <v>7.0944609999999999</v>
      </c>
    </row>
    <row r="348" spans="1:9" x14ac:dyDescent="0.25">
      <c r="A348">
        <v>347</v>
      </c>
      <c r="B348">
        <v>163.44086899999999</v>
      </c>
      <c r="C348">
        <v>7.032756</v>
      </c>
    </row>
    <row r="349" spans="1:9" x14ac:dyDescent="0.25">
      <c r="A349">
        <v>348</v>
      </c>
      <c r="B349">
        <v>163.43182899999999</v>
      </c>
      <c r="C349">
        <v>7.030939</v>
      </c>
      <c r="H349">
        <v>171.052142</v>
      </c>
      <c r="I349">
        <v>9.7000410000000006</v>
      </c>
    </row>
    <row r="350" spans="1:9" x14ac:dyDescent="0.25">
      <c r="A350">
        <v>349</v>
      </c>
      <c r="B350">
        <v>163.437737</v>
      </c>
      <c r="C350">
        <v>7.0232130000000002</v>
      </c>
      <c r="H350">
        <v>170.96579600000001</v>
      </c>
      <c r="I350">
        <v>9.7244810000000008</v>
      </c>
    </row>
    <row r="351" spans="1:9" x14ac:dyDescent="0.25">
      <c r="A351">
        <v>350</v>
      </c>
      <c r="B351">
        <v>163.45192700000001</v>
      </c>
      <c r="C351">
        <v>7.0230110000000003</v>
      </c>
      <c r="H351">
        <v>170.98417699999999</v>
      </c>
      <c r="I351">
        <v>9.7375080000000001</v>
      </c>
    </row>
    <row r="352" spans="1:9" x14ac:dyDescent="0.25">
      <c r="A352">
        <v>351</v>
      </c>
      <c r="B352">
        <v>163.44914900000001</v>
      </c>
      <c r="C352">
        <v>7.0014500000000002</v>
      </c>
      <c r="H352">
        <v>171.04093399999999</v>
      </c>
      <c r="I352">
        <v>9.7158449999999998</v>
      </c>
    </row>
    <row r="353" spans="1:9" x14ac:dyDescent="0.25">
      <c r="A353">
        <v>352</v>
      </c>
      <c r="B353">
        <v>163.469448</v>
      </c>
      <c r="C353">
        <v>7.0297780000000003</v>
      </c>
      <c r="H353">
        <v>171.05123399999999</v>
      </c>
      <c r="I353">
        <v>9.7303890000000006</v>
      </c>
    </row>
    <row r="354" spans="1:9" x14ac:dyDescent="0.25">
      <c r="A354">
        <v>353</v>
      </c>
      <c r="B354">
        <v>163.46939700000001</v>
      </c>
      <c r="C354">
        <v>7.0640640000000001</v>
      </c>
      <c r="H354">
        <v>171.021342</v>
      </c>
      <c r="I354">
        <v>9.7204409999999992</v>
      </c>
    </row>
    <row r="355" spans="1:9" x14ac:dyDescent="0.25">
      <c r="A355">
        <v>354</v>
      </c>
      <c r="B355">
        <v>163.46838700000001</v>
      </c>
      <c r="C355">
        <v>7.0840100000000001</v>
      </c>
      <c r="H355">
        <v>170.99947600000002</v>
      </c>
      <c r="I355">
        <v>9.7334680000000002</v>
      </c>
    </row>
    <row r="356" spans="1:9" x14ac:dyDescent="0.25">
      <c r="A356">
        <v>355</v>
      </c>
      <c r="B356">
        <v>163.483486</v>
      </c>
      <c r="C356">
        <v>7.0944609999999999</v>
      </c>
      <c r="H356">
        <v>171.015534</v>
      </c>
      <c r="I356">
        <v>9.7160480000000007</v>
      </c>
    </row>
    <row r="357" spans="1:9" x14ac:dyDescent="0.25">
      <c r="A357">
        <v>356</v>
      </c>
      <c r="H357">
        <v>171.052142</v>
      </c>
      <c r="I357">
        <v>9.7000410000000006</v>
      </c>
    </row>
    <row r="358" spans="1:9" x14ac:dyDescent="0.25">
      <c r="A358">
        <v>357</v>
      </c>
      <c r="F358">
        <v>163.88244499999999</v>
      </c>
      <c r="G358">
        <v>6.5924430000000003</v>
      </c>
      <c r="H358">
        <v>171.052142</v>
      </c>
      <c r="I358">
        <v>9.7000410000000006</v>
      </c>
    </row>
    <row r="359" spans="1:9" x14ac:dyDescent="0.25">
      <c r="A359">
        <v>358</v>
      </c>
      <c r="F359">
        <v>163.862145</v>
      </c>
      <c r="G359">
        <v>6.5835559999999997</v>
      </c>
    </row>
    <row r="360" spans="1:9" x14ac:dyDescent="0.25">
      <c r="A360">
        <v>359</v>
      </c>
      <c r="D360">
        <v>153.586566</v>
      </c>
      <c r="E360">
        <v>8.7006999999999994</v>
      </c>
      <c r="F360">
        <v>163.79468400000002</v>
      </c>
      <c r="G360">
        <v>6.6034499999999996</v>
      </c>
    </row>
    <row r="361" spans="1:9" x14ac:dyDescent="0.25">
      <c r="A361">
        <v>360</v>
      </c>
      <c r="D361">
        <v>153.56349</v>
      </c>
      <c r="E361">
        <v>8.6942360000000001</v>
      </c>
      <c r="F361">
        <v>163.82826499999999</v>
      </c>
      <c r="G361">
        <v>6.6016329999999996</v>
      </c>
    </row>
    <row r="362" spans="1:9" x14ac:dyDescent="0.25">
      <c r="A362">
        <v>361</v>
      </c>
      <c r="D362">
        <v>153.609036</v>
      </c>
      <c r="E362">
        <v>8.6592439999999993</v>
      </c>
      <c r="F362">
        <v>163.851744</v>
      </c>
      <c r="G362">
        <v>6.602239</v>
      </c>
    </row>
    <row r="363" spans="1:9" x14ac:dyDescent="0.25">
      <c r="A363">
        <v>362</v>
      </c>
      <c r="D363">
        <v>153.56636800000001</v>
      </c>
      <c r="E363">
        <v>8.6343999999999994</v>
      </c>
      <c r="F363">
        <v>163.87679</v>
      </c>
      <c r="G363">
        <v>6.6100149999999998</v>
      </c>
    </row>
    <row r="364" spans="1:9" x14ac:dyDescent="0.25">
      <c r="A364">
        <v>363</v>
      </c>
      <c r="D364">
        <v>153.533647</v>
      </c>
      <c r="E364">
        <v>8.6564160000000001</v>
      </c>
      <c r="F364">
        <v>163.88163600000001</v>
      </c>
      <c r="G364">
        <v>6.6342020000000002</v>
      </c>
    </row>
    <row r="365" spans="1:9" x14ac:dyDescent="0.25">
      <c r="A365">
        <v>364</v>
      </c>
      <c r="D365">
        <v>153.62322499999999</v>
      </c>
      <c r="E365">
        <v>8.7158990000000003</v>
      </c>
      <c r="F365">
        <v>163.77711299999999</v>
      </c>
      <c r="G365">
        <v>6.6486429999999999</v>
      </c>
    </row>
    <row r="366" spans="1:9" x14ac:dyDescent="0.25">
      <c r="A366">
        <v>365</v>
      </c>
      <c r="D366">
        <v>153.65321900000001</v>
      </c>
      <c r="E366">
        <v>8.6992860000000007</v>
      </c>
      <c r="F366">
        <v>163.88244499999999</v>
      </c>
      <c r="G366">
        <v>6.5924430000000003</v>
      </c>
    </row>
    <row r="367" spans="1:9" x14ac:dyDescent="0.25">
      <c r="A367">
        <v>366</v>
      </c>
      <c r="D367">
        <v>153.65438</v>
      </c>
      <c r="E367">
        <v>8.6665650000000003</v>
      </c>
    </row>
    <row r="368" spans="1:9" x14ac:dyDescent="0.25">
      <c r="A368">
        <v>367</v>
      </c>
      <c r="D368">
        <v>153.65453199999999</v>
      </c>
      <c r="E368">
        <v>8.6620709999999992</v>
      </c>
    </row>
    <row r="369" spans="1:9" x14ac:dyDescent="0.25">
      <c r="A369">
        <v>368</v>
      </c>
      <c r="B369">
        <v>135.58141800000001</v>
      </c>
      <c r="C369">
        <v>6.1287279999999997</v>
      </c>
      <c r="D369">
        <v>153.586566</v>
      </c>
      <c r="E369">
        <v>8.7006999999999994</v>
      </c>
    </row>
    <row r="370" spans="1:9" x14ac:dyDescent="0.25">
      <c r="A370">
        <v>369</v>
      </c>
      <c r="B370">
        <v>135.57287300000002</v>
      </c>
      <c r="C370">
        <v>6.1237279999999998</v>
      </c>
    </row>
    <row r="371" spans="1:9" x14ac:dyDescent="0.25">
      <c r="A371">
        <v>370</v>
      </c>
      <c r="B371">
        <v>135.52701999999999</v>
      </c>
      <c r="C371">
        <v>6.1389800000000001</v>
      </c>
    </row>
    <row r="372" spans="1:9" x14ac:dyDescent="0.25">
      <c r="A372">
        <v>371</v>
      </c>
      <c r="B372">
        <v>135.534695</v>
      </c>
      <c r="C372">
        <v>6.1465050000000003</v>
      </c>
    </row>
    <row r="373" spans="1:9" x14ac:dyDescent="0.25">
      <c r="A373">
        <v>372</v>
      </c>
      <c r="B373">
        <v>135.52460200000002</v>
      </c>
      <c r="C373">
        <v>6.1647360000000004</v>
      </c>
      <c r="H373">
        <v>151.92655099999999</v>
      </c>
      <c r="I373">
        <v>9.7268039999999996</v>
      </c>
    </row>
    <row r="374" spans="1:9" x14ac:dyDescent="0.25">
      <c r="A374">
        <v>373</v>
      </c>
      <c r="B374">
        <v>135.56868400000002</v>
      </c>
      <c r="C374">
        <v>6.1524130000000001</v>
      </c>
      <c r="H374">
        <v>151.92655099999999</v>
      </c>
      <c r="I374">
        <v>9.7268039999999996</v>
      </c>
    </row>
    <row r="375" spans="1:9" x14ac:dyDescent="0.25">
      <c r="A375">
        <v>374</v>
      </c>
      <c r="B375">
        <v>135.55838499999999</v>
      </c>
      <c r="C375">
        <v>6.1170619999999998</v>
      </c>
      <c r="H375">
        <v>151.92655099999999</v>
      </c>
      <c r="I375">
        <v>9.7268039999999996</v>
      </c>
    </row>
    <row r="376" spans="1:9" x14ac:dyDescent="0.25">
      <c r="A376">
        <v>375</v>
      </c>
      <c r="B376">
        <v>135.55904100000001</v>
      </c>
      <c r="C376">
        <v>6.0566110000000002</v>
      </c>
      <c r="H376">
        <v>151.92655099999999</v>
      </c>
      <c r="I376">
        <v>9.7268039999999996</v>
      </c>
    </row>
    <row r="377" spans="1:9" x14ac:dyDescent="0.25">
      <c r="A377">
        <v>376</v>
      </c>
      <c r="B377">
        <v>135.58141800000001</v>
      </c>
      <c r="C377">
        <v>6.1287279999999997</v>
      </c>
      <c r="H377">
        <v>151.880651</v>
      </c>
      <c r="I377">
        <v>9.7234200000000008</v>
      </c>
    </row>
    <row r="378" spans="1:9" x14ac:dyDescent="0.25">
      <c r="A378">
        <v>377</v>
      </c>
      <c r="F378">
        <v>136.72211100000001</v>
      </c>
      <c r="G378">
        <v>5.3840180000000002</v>
      </c>
      <c r="H378">
        <v>151.908928</v>
      </c>
      <c r="I378">
        <v>9.7215520000000009</v>
      </c>
    </row>
    <row r="379" spans="1:9" x14ac:dyDescent="0.25">
      <c r="A379">
        <v>378</v>
      </c>
      <c r="F379">
        <v>136.72211100000001</v>
      </c>
      <c r="G379">
        <v>5.3840180000000002</v>
      </c>
      <c r="H379">
        <v>151.90034399999999</v>
      </c>
      <c r="I379">
        <v>9.7476579999999995</v>
      </c>
    </row>
    <row r="380" spans="1:9" x14ac:dyDescent="0.25">
      <c r="A380">
        <v>379</v>
      </c>
      <c r="F380">
        <v>136.72211100000001</v>
      </c>
      <c r="G380">
        <v>5.3840180000000002</v>
      </c>
      <c r="H380">
        <v>151.897719</v>
      </c>
      <c r="I380">
        <v>9.7368009999999998</v>
      </c>
    </row>
    <row r="381" spans="1:9" x14ac:dyDescent="0.25">
      <c r="A381">
        <v>380</v>
      </c>
      <c r="F381">
        <v>136.72211100000001</v>
      </c>
      <c r="G381">
        <v>5.3840180000000002</v>
      </c>
      <c r="H381">
        <v>151.923168</v>
      </c>
      <c r="I381">
        <v>9.7317509999999992</v>
      </c>
    </row>
    <row r="382" spans="1:9" x14ac:dyDescent="0.25">
      <c r="A382">
        <v>381</v>
      </c>
      <c r="F382">
        <v>136.72211100000001</v>
      </c>
      <c r="G382">
        <v>5.3840180000000002</v>
      </c>
      <c r="H382">
        <v>151.92655099999999</v>
      </c>
      <c r="I382">
        <v>9.7268039999999996</v>
      </c>
    </row>
    <row r="383" spans="1:9" x14ac:dyDescent="0.25">
      <c r="A383">
        <v>382</v>
      </c>
      <c r="F383">
        <v>136.72211100000001</v>
      </c>
      <c r="G383">
        <v>5.3840180000000002</v>
      </c>
    </row>
    <row r="384" spans="1:9" x14ac:dyDescent="0.25">
      <c r="A384">
        <v>383</v>
      </c>
      <c r="D384">
        <v>121.46238400000001</v>
      </c>
      <c r="E384">
        <v>7.549817</v>
      </c>
      <c r="F384">
        <v>136.72211100000001</v>
      </c>
      <c r="G384">
        <v>5.3840180000000002</v>
      </c>
    </row>
    <row r="385" spans="1:9" x14ac:dyDescent="0.25">
      <c r="A385">
        <v>384</v>
      </c>
      <c r="D385">
        <v>121.43597500000001</v>
      </c>
      <c r="E385">
        <v>7.5169899999999998</v>
      </c>
      <c r="F385">
        <v>136.72211100000001</v>
      </c>
      <c r="G385">
        <v>5.3840180000000002</v>
      </c>
    </row>
    <row r="386" spans="1:9" x14ac:dyDescent="0.25">
      <c r="A386">
        <v>385</v>
      </c>
      <c r="D386">
        <v>121.471879</v>
      </c>
      <c r="E386">
        <v>7.507193</v>
      </c>
    </row>
    <row r="387" spans="1:9" x14ac:dyDescent="0.25">
      <c r="A387">
        <v>386</v>
      </c>
      <c r="D387">
        <v>121.45637600000001</v>
      </c>
      <c r="E387">
        <v>7.5437060000000002</v>
      </c>
    </row>
    <row r="388" spans="1:9" x14ac:dyDescent="0.25">
      <c r="A388">
        <v>387</v>
      </c>
      <c r="D388">
        <v>121.46259000000001</v>
      </c>
      <c r="E388">
        <v>7.5501709999999997</v>
      </c>
    </row>
    <row r="389" spans="1:9" x14ac:dyDescent="0.25">
      <c r="A389">
        <v>388</v>
      </c>
      <c r="D389">
        <v>121.45738700000001</v>
      </c>
      <c r="E389">
        <v>7.5560289999999997</v>
      </c>
    </row>
    <row r="390" spans="1:9" x14ac:dyDescent="0.25">
      <c r="A390">
        <v>389</v>
      </c>
      <c r="B390">
        <v>115.627431</v>
      </c>
      <c r="C390">
        <v>5.4634590000000003</v>
      </c>
      <c r="D390">
        <v>121.46718300000001</v>
      </c>
      <c r="E390">
        <v>7.5565340000000001</v>
      </c>
    </row>
    <row r="391" spans="1:9" x14ac:dyDescent="0.25">
      <c r="A391">
        <v>390</v>
      </c>
      <c r="B391">
        <v>115.58516</v>
      </c>
      <c r="C391">
        <v>5.4980529999999996</v>
      </c>
      <c r="D391">
        <v>121.43683300000001</v>
      </c>
      <c r="E391">
        <v>7.5920370000000004</v>
      </c>
    </row>
    <row r="392" spans="1:9" x14ac:dyDescent="0.25">
      <c r="A392">
        <v>391</v>
      </c>
      <c r="B392">
        <v>115.576829</v>
      </c>
      <c r="C392">
        <v>5.4949219999999999</v>
      </c>
      <c r="D392">
        <v>121.46238400000001</v>
      </c>
      <c r="E392">
        <v>7.549817</v>
      </c>
    </row>
    <row r="393" spans="1:9" x14ac:dyDescent="0.25">
      <c r="A393">
        <v>392</v>
      </c>
      <c r="B393">
        <v>115.59374700000001</v>
      </c>
      <c r="C393">
        <v>5.4776499999999997</v>
      </c>
    </row>
    <row r="394" spans="1:9" x14ac:dyDescent="0.25">
      <c r="A394">
        <v>393</v>
      </c>
      <c r="B394">
        <v>115.58137200000002</v>
      </c>
      <c r="C394">
        <v>5.4657819999999999</v>
      </c>
    </row>
    <row r="395" spans="1:9" x14ac:dyDescent="0.25">
      <c r="A395">
        <v>394</v>
      </c>
      <c r="B395">
        <v>115.62222700000001</v>
      </c>
      <c r="C395">
        <v>5.4670439999999996</v>
      </c>
    </row>
    <row r="396" spans="1:9" x14ac:dyDescent="0.25">
      <c r="A396">
        <v>395</v>
      </c>
      <c r="B396">
        <v>115.5742</v>
      </c>
      <c r="C396">
        <v>5.5205260000000003</v>
      </c>
    </row>
    <row r="397" spans="1:9" x14ac:dyDescent="0.25">
      <c r="A397">
        <v>396</v>
      </c>
      <c r="B397">
        <v>115.627431</v>
      </c>
      <c r="C397">
        <v>5.4634590000000003</v>
      </c>
    </row>
    <row r="398" spans="1:9" x14ac:dyDescent="0.25">
      <c r="A398">
        <v>397</v>
      </c>
      <c r="B398">
        <v>115.627431</v>
      </c>
      <c r="C398">
        <v>5.4634590000000003</v>
      </c>
      <c r="H398">
        <v>117.36855400000002</v>
      </c>
      <c r="I398">
        <v>8.6687999999999992</v>
      </c>
    </row>
    <row r="399" spans="1:9" x14ac:dyDescent="0.25">
      <c r="A399">
        <v>398</v>
      </c>
      <c r="B399">
        <v>115.627431</v>
      </c>
      <c r="C399">
        <v>5.4634590000000003</v>
      </c>
      <c r="F399">
        <v>116.72656700000002</v>
      </c>
      <c r="G399">
        <v>4.6562270000000003</v>
      </c>
      <c r="H399">
        <v>117.270882</v>
      </c>
      <c r="I399">
        <v>8.6657709999999994</v>
      </c>
    </row>
    <row r="400" spans="1:9" x14ac:dyDescent="0.25">
      <c r="A400">
        <v>399</v>
      </c>
      <c r="F400">
        <v>116.690003</v>
      </c>
      <c r="G400">
        <v>4.6772359999999997</v>
      </c>
      <c r="H400">
        <v>117.35431400000002</v>
      </c>
      <c r="I400">
        <v>8.6429939999999998</v>
      </c>
    </row>
    <row r="401" spans="1:9" x14ac:dyDescent="0.25">
      <c r="A401">
        <v>400</v>
      </c>
      <c r="F401">
        <v>116.75999900000001</v>
      </c>
      <c r="G401">
        <v>4.6889019999999997</v>
      </c>
      <c r="H401">
        <v>117.30320400000001</v>
      </c>
      <c r="I401">
        <v>8.6449630000000006</v>
      </c>
    </row>
    <row r="402" spans="1:9" x14ac:dyDescent="0.25">
      <c r="A402">
        <v>401</v>
      </c>
      <c r="F402">
        <v>116.77914100000001</v>
      </c>
      <c r="G402">
        <v>4.673044</v>
      </c>
      <c r="H402">
        <v>117.31815</v>
      </c>
      <c r="I402">
        <v>8.6278430000000004</v>
      </c>
    </row>
    <row r="403" spans="1:9" x14ac:dyDescent="0.25">
      <c r="A403">
        <v>402</v>
      </c>
      <c r="F403">
        <v>116.775857</v>
      </c>
      <c r="G403">
        <v>4.6400160000000001</v>
      </c>
      <c r="H403">
        <v>117.33284800000001</v>
      </c>
      <c r="I403">
        <v>8.6586490000000005</v>
      </c>
    </row>
    <row r="404" spans="1:9" x14ac:dyDescent="0.25">
      <c r="A404">
        <v>403</v>
      </c>
      <c r="F404">
        <v>116.764443</v>
      </c>
      <c r="G404">
        <v>4.6220369999999997</v>
      </c>
      <c r="H404">
        <v>117.392594</v>
      </c>
      <c r="I404">
        <v>8.6533470000000001</v>
      </c>
    </row>
    <row r="405" spans="1:9" x14ac:dyDescent="0.25">
      <c r="A405">
        <v>404</v>
      </c>
      <c r="F405">
        <v>116.72222200000002</v>
      </c>
      <c r="G405">
        <v>4.6190569999999997</v>
      </c>
      <c r="H405">
        <v>117.36855400000002</v>
      </c>
      <c r="I405">
        <v>8.6687999999999992</v>
      </c>
    </row>
    <row r="406" spans="1:9" x14ac:dyDescent="0.25">
      <c r="A406">
        <v>405</v>
      </c>
      <c r="D406">
        <v>97.593705</v>
      </c>
      <c r="E406">
        <v>7.0240859999999996</v>
      </c>
      <c r="F406">
        <v>116.70682200000002</v>
      </c>
      <c r="G406">
        <v>4.6916289999999998</v>
      </c>
      <c r="H406">
        <v>117.36224000000001</v>
      </c>
      <c r="I406">
        <v>8.7067270000000008</v>
      </c>
    </row>
    <row r="407" spans="1:9" x14ac:dyDescent="0.25">
      <c r="A407">
        <v>406</v>
      </c>
      <c r="D407">
        <v>97.607543000000007</v>
      </c>
      <c r="E407">
        <v>7.012016</v>
      </c>
      <c r="F407">
        <v>116.72656700000002</v>
      </c>
      <c r="G407">
        <v>4.6562270000000003</v>
      </c>
    </row>
    <row r="408" spans="1:9" x14ac:dyDescent="0.25">
      <c r="A408">
        <v>407</v>
      </c>
      <c r="D408">
        <v>97.578503000000012</v>
      </c>
      <c r="E408">
        <v>7.0252990000000004</v>
      </c>
    </row>
    <row r="409" spans="1:9" x14ac:dyDescent="0.25">
      <c r="A409">
        <v>408</v>
      </c>
      <c r="D409">
        <v>97.599410000000006</v>
      </c>
      <c r="E409">
        <v>7.0398940000000003</v>
      </c>
    </row>
    <row r="410" spans="1:9" x14ac:dyDescent="0.25">
      <c r="A410">
        <v>409</v>
      </c>
      <c r="D410">
        <v>97.600320000000011</v>
      </c>
      <c r="E410">
        <v>7.0210559999999997</v>
      </c>
    </row>
    <row r="411" spans="1:9" x14ac:dyDescent="0.25">
      <c r="A411">
        <v>410</v>
      </c>
      <c r="B411">
        <v>91.456492000000011</v>
      </c>
      <c r="C411">
        <v>5.244783</v>
      </c>
      <c r="D411">
        <v>97.593705</v>
      </c>
      <c r="E411">
        <v>7.0240859999999996</v>
      </c>
    </row>
    <row r="412" spans="1:9" x14ac:dyDescent="0.25">
      <c r="A412">
        <v>411</v>
      </c>
      <c r="B412">
        <v>91.454421000000011</v>
      </c>
      <c r="C412">
        <v>5.2785690000000001</v>
      </c>
      <c r="D412">
        <v>97.608199000000013</v>
      </c>
      <c r="E412">
        <v>7.0300960000000003</v>
      </c>
    </row>
    <row r="413" spans="1:9" x14ac:dyDescent="0.25">
      <c r="A413">
        <v>412</v>
      </c>
      <c r="B413">
        <v>91.449725000000001</v>
      </c>
      <c r="C413">
        <v>5.2565499999999998</v>
      </c>
      <c r="D413">
        <v>97.567643000000004</v>
      </c>
      <c r="E413">
        <v>7.1105970000000003</v>
      </c>
    </row>
    <row r="414" spans="1:9" x14ac:dyDescent="0.25">
      <c r="A414">
        <v>413</v>
      </c>
      <c r="B414">
        <v>91.437855000000013</v>
      </c>
      <c r="C414">
        <v>5.2624079999999998</v>
      </c>
      <c r="D414">
        <v>97.593705</v>
      </c>
      <c r="E414">
        <v>7.0240859999999996</v>
      </c>
    </row>
    <row r="415" spans="1:9" x14ac:dyDescent="0.25">
      <c r="A415">
        <v>414</v>
      </c>
      <c r="B415">
        <v>91.44305700000001</v>
      </c>
      <c r="C415">
        <v>5.257409</v>
      </c>
    </row>
    <row r="416" spans="1:9" x14ac:dyDescent="0.25">
      <c r="A416">
        <v>415</v>
      </c>
      <c r="B416">
        <v>91.484622000000002</v>
      </c>
      <c r="C416">
        <v>5.2735690000000002</v>
      </c>
    </row>
    <row r="417" spans="1:9" x14ac:dyDescent="0.25">
      <c r="A417">
        <v>416</v>
      </c>
      <c r="B417">
        <v>91.475531000000004</v>
      </c>
      <c r="C417">
        <v>5.2816999999999998</v>
      </c>
    </row>
    <row r="418" spans="1:9" x14ac:dyDescent="0.25">
      <c r="A418">
        <v>417</v>
      </c>
      <c r="B418">
        <v>91.433261000000016</v>
      </c>
      <c r="C418">
        <v>5.2751859999999997</v>
      </c>
    </row>
    <row r="419" spans="1:9" x14ac:dyDescent="0.25">
      <c r="A419">
        <v>418</v>
      </c>
      <c r="B419">
        <v>91.405686000000003</v>
      </c>
      <c r="C419">
        <v>5.3079109999999998</v>
      </c>
    </row>
    <row r="420" spans="1:9" x14ac:dyDescent="0.25">
      <c r="A420">
        <v>419</v>
      </c>
      <c r="B420">
        <v>91.456492000000011</v>
      </c>
      <c r="C420">
        <v>5.244783</v>
      </c>
      <c r="H420">
        <v>93.484822000000008</v>
      </c>
      <c r="I420">
        <v>8.3535140000000006</v>
      </c>
    </row>
    <row r="421" spans="1:9" x14ac:dyDescent="0.25">
      <c r="A421">
        <v>420</v>
      </c>
      <c r="F421">
        <v>91.956162000000006</v>
      </c>
      <c r="G421">
        <v>4.6979930000000003</v>
      </c>
      <c r="H421">
        <v>93.452803000000003</v>
      </c>
      <c r="I421">
        <v>8.3581090000000007</v>
      </c>
    </row>
    <row r="422" spans="1:9" x14ac:dyDescent="0.25">
      <c r="A422">
        <v>421</v>
      </c>
      <c r="F422">
        <v>91.942779999999999</v>
      </c>
      <c r="G422">
        <v>4.700215</v>
      </c>
      <c r="H422">
        <v>93.479973000000001</v>
      </c>
      <c r="I422">
        <v>8.4017929999999996</v>
      </c>
    </row>
    <row r="423" spans="1:9" x14ac:dyDescent="0.25">
      <c r="A423">
        <v>422</v>
      </c>
      <c r="F423">
        <v>91.934851000000009</v>
      </c>
      <c r="G423">
        <v>4.6938510000000004</v>
      </c>
      <c r="H423">
        <v>93.516537</v>
      </c>
      <c r="I423">
        <v>8.3535629999999994</v>
      </c>
    </row>
    <row r="424" spans="1:9" x14ac:dyDescent="0.25">
      <c r="A424">
        <v>423</v>
      </c>
      <c r="F424">
        <v>91.933135000000007</v>
      </c>
      <c r="G424">
        <v>4.6888519999999998</v>
      </c>
      <c r="H424">
        <v>93.492095000000006</v>
      </c>
      <c r="I424">
        <v>8.3723510000000001</v>
      </c>
    </row>
    <row r="425" spans="1:9" x14ac:dyDescent="0.25">
      <c r="A425">
        <v>424</v>
      </c>
      <c r="F425">
        <v>91.92217500000001</v>
      </c>
      <c r="G425">
        <v>4.6585000000000001</v>
      </c>
      <c r="H425">
        <v>93.470126000000008</v>
      </c>
      <c r="I425">
        <v>8.4151760000000007</v>
      </c>
    </row>
    <row r="426" spans="1:9" x14ac:dyDescent="0.25">
      <c r="A426">
        <v>425</v>
      </c>
      <c r="F426">
        <v>91.952830000000006</v>
      </c>
      <c r="G426">
        <v>4.6863770000000002</v>
      </c>
      <c r="H426">
        <v>93.450732000000002</v>
      </c>
      <c r="I426">
        <v>8.3544230000000006</v>
      </c>
    </row>
    <row r="427" spans="1:9" x14ac:dyDescent="0.25">
      <c r="A427">
        <v>426</v>
      </c>
      <c r="D427">
        <v>77.529273000000003</v>
      </c>
      <c r="E427">
        <v>8.0417609999999993</v>
      </c>
      <c r="F427">
        <v>91.979697000000016</v>
      </c>
      <c r="G427">
        <v>4.6844580000000002</v>
      </c>
      <c r="H427">
        <v>93.484822000000008</v>
      </c>
      <c r="I427">
        <v>8.3535140000000006</v>
      </c>
    </row>
    <row r="428" spans="1:9" x14ac:dyDescent="0.25">
      <c r="A428">
        <v>427</v>
      </c>
      <c r="D428">
        <v>77.439480000000003</v>
      </c>
      <c r="E428">
        <v>8.0314599999999992</v>
      </c>
      <c r="F428">
        <v>91.951616999999999</v>
      </c>
      <c r="G428">
        <v>4.6167350000000003</v>
      </c>
      <c r="H428">
        <v>93.500376000000003</v>
      </c>
      <c r="I428">
        <v>8.3240200000000009</v>
      </c>
    </row>
    <row r="429" spans="1:9" x14ac:dyDescent="0.25">
      <c r="A429">
        <v>428</v>
      </c>
      <c r="D429">
        <v>77.406450000000007</v>
      </c>
      <c r="E429">
        <v>8.0163089999999997</v>
      </c>
      <c r="F429">
        <v>91.926518000000016</v>
      </c>
      <c r="G429">
        <v>4.6352180000000001</v>
      </c>
    </row>
    <row r="430" spans="1:9" x14ac:dyDescent="0.25">
      <c r="A430">
        <v>429</v>
      </c>
      <c r="D430">
        <v>77.413318000000004</v>
      </c>
      <c r="E430">
        <v>8.0313590000000001</v>
      </c>
    </row>
    <row r="431" spans="1:9" x14ac:dyDescent="0.25">
      <c r="A431">
        <v>430</v>
      </c>
      <c r="D431">
        <v>77.429580000000001</v>
      </c>
      <c r="E431">
        <v>8.0466099999999994</v>
      </c>
    </row>
    <row r="432" spans="1:9" x14ac:dyDescent="0.25">
      <c r="A432">
        <v>431</v>
      </c>
      <c r="D432">
        <v>77.467407000000009</v>
      </c>
      <c r="E432">
        <v>8.0250450000000004</v>
      </c>
    </row>
    <row r="433" spans="1:9" x14ac:dyDescent="0.25">
      <c r="A433">
        <v>432</v>
      </c>
      <c r="D433">
        <v>77.496597000000008</v>
      </c>
      <c r="E433">
        <v>8.0605480000000007</v>
      </c>
    </row>
    <row r="434" spans="1:9" x14ac:dyDescent="0.25">
      <c r="A434">
        <v>433</v>
      </c>
      <c r="B434">
        <v>72.960516000000013</v>
      </c>
      <c r="C434">
        <v>6.7298080000000002</v>
      </c>
      <c r="D434">
        <v>77.442712</v>
      </c>
      <c r="E434">
        <v>8.0428719999999991</v>
      </c>
    </row>
    <row r="435" spans="1:9" x14ac:dyDescent="0.25">
      <c r="A435">
        <v>434</v>
      </c>
      <c r="B435">
        <v>72.937335000000004</v>
      </c>
      <c r="C435">
        <v>6.6812760000000004</v>
      </c>
      <c r="D435">
        <v>77.451297000000011</v>
      </c>
      <c r="E435">
        <v>8.0713059999999999</v>
      </c>
    </row>
    <row r="436" spans="1:9" x14ac:dyDescent="0.25">
      <c r="A436">
        <v>435</v>
      </c>
      <c r="B436">
        <v>72.902135000000001</v>
      </c>
      <c r="C436">
        <v>6.6812760000000004</v>
      </c>
      <c r="D436">
        <v>77.517354000000012</v>
      </c>
      <c r="E436">
        <v>8.0890830000000005</v>
      </c>
    </row>
    <row r="437" spans="1:9" x14ac:dyDescent="0.25">
      <c r="A437">
        <v>436</v>
      </c>
      <c r="B437">
        <v>72.895671000000007</v>
      </c>
      <c r="C437">
        <v>6.6949620000000003</v>
      </c>
      <c r="D437">
        <v>77.529273000000003</v>
      </c>
      <c r="E437">
        <v>8.0417609999999993</v>
      </c>
    </row>
    <row r="438" spans="1:9" x14ac:dyDescent="0.25">
      <c r="A438">
        <v>437</v>
      </c>
      <c r="B438">
        <v>72.915821000000008</v>
      </c>
      <c r="C438">
        <v>6.7006180000000004</v>
      </c>
    </row>
    <row r="439" spans="1:9" x14ac:dyDescent="0.25">
      <c r="A439">
        <v>438</v>
      </c>
      <c r="B439">
        <v>72.928093000000004</v>
      </c>
      <c r="C439">
        <v>6.7082940000000004</v>
      </c>
    </row>
    <row r="440" spans="1:9" x14ac:dyDescent="0.25">
      <c r="A440">
        <v>439</v>
      </c>
      <c r="B440">
        <v>72.938648000000001</v>
      </c>
      <c r="C440">
        <v>6.7288490000000003</v>
      </c>
    </row>
    <row r="441" spans="1:9" x14ac:dyDescent="0.25">
      <c r="A441">
        <v>440</v>
      </c>
      <c r="B441">
        <v>72.97647400000001</v>
      </c>
      <c r="C441">
        <v>6.7254149999999999</v>
      </c>
      <c r="H441">
        <v>74.632652000000007</v>
      </c>
      <c r="I441">
        <v>9.4975459999999998</v>
      </c>
    </row>
    <row r="442" spans="1:9" x14ac:dyDescent="0.25">
      <c r="A442">
        <v>441</v>
      </c>
      <c r="B442">
        <v>72.979555000000005</v>
      </c>
      <c r="C442">
        <v>6.7398579999999999</v>
      </c>
      <c r="H442">
        <v>74.668257000000011</v>
      </c>
      <c r="I442">
        <v>9.4980510000000002</v>
      </c>
    </row>
    <row r="443" spans="1:9" x14ac:dyDescent="0.25">
      <c r="A443">
        <v>442</v>
      </c>
      <c r="B443">
        <v>72.960516000000013</v>
      </c>
      <c r="C443">
        <v>6.7298080000000002</v>
      </c>
      <c r="H443">
        <v>74.672246000000001</v>
      </c>
      <c r="I443">
        <v>9.4812340000000006</v>
      </c>
    </row>
    <row r="444" spans="1:9" x14ac:dyDescent="0.25">
      <c r="A444">
        <v>443</v>
      </c>
      <c r="F444">
        <v>73.347061000000011</v>
      </c>
      <c r="G444">
        <v>5.9854019999999997</v>
      </c>
      <c r="H444">
        <v>74.639774000000003</v>
      </c>
      <c r="I444">
        <v>9.4865370000000002</v>
      </c>
    </row>
    <row r="445" spans="1:9" x14ac:dyDescent="0.25">
      <c r="A445">
        <v>444</v>
      </c>
      <c r="F445">
        <v>73.341961000000012</v>
      </c>
      <c r="G445">
        <v>5.9426769999999998</v>
      </c>
      <c r="H445">
        <v>74.634218000000004</v>
      </c>
      <c r="I445">
        <v>9.4762339999999998</v>
      </c>
    </row>
    <row r="446" spans="1:9" x14ac:dyDescent="0.25">
      <c r="A446">
        <v>445</v>
      </c>
      <c r="F446">
        <v>73.342264</v>
      </c>
      <c r="G446">
        <v>5.9604540000000004</v>
      </c>
      <c r="H446">
        <v>74.64962100000001</v>
      </c>
      <c r="I446">
        <v>9.4942119999999992</v>
      </c>
    </row>
    <row r="447" spans="1:9" x14ac:dyDescent="0.25">
      <c r="A447">
        <v>446</v>
      </c>
      <c r="F447">
        <v>73.296711000000002</v>
      </c>
      <c r="G447">
        <v>5.9497470000000003</v>
      </c>
      <c r="H447">
        <v>74.638511000000008</v>
      </c>
      <c r="I447">
        <v>9.5263829999999992</v>
      </c>
    </row>
    <row r="448" spans="1:9" x14ac:dyDescent="0.25">
      <c r="A448">
        <v>447</v>
      </c>
      <c r="F448">
        <v>73.316053000000011</v>
      </c>
      <c r="G448">
        <v>5.9607570000000001</v>
      </c>
      <c r="H448">
        <v>74.618259000000009</v>
      </c>
      <c r="I448">
        <v>9.5365839999999995</v>
      </c>
    </row>
    <row r="449" spans="1:9" x14ac:dyDescent="0.25">
      <c r="A449">
        <v>448</v>
      </c>
      <c r="D449">
        <v>58.659740000000014</v>
      </c>
      <c r="E449">
        <v>8.0461189999999991</v>
      </c>
      <c r="F449">
        <v>73.330850000000012</v>
      </c>
      <c r="G449">
        <v>5.9745949999999999</v>
      </c>
      <c r="H449">
        <v>74.628966000000005</v>
      </c>
      <c r="I449">
        <v>9.5067369999999993</v>
      </c>
    </row>
    <row r="450" spans="1:9" x14ac:dyDescent="0.25">
      <c r="A450">
        <v>449</v>
      </c>
      <c r="D450">
        <v>58.615005000000011</v>
      </c>
      <c r="E450">
        <v>7.9919469999999997</v>
      </c>
      <c r="F450">
        <v>73.364030000000014</v>
      </c>
      <c r="G450">
        <v>5.9582309999999996</v>
      </c>
      <c r="H450">
        <v>74.632652000000007</v>
      </c>
      <c r="I450">
        <v>9.4975459999999998</v>
      </c>
    </row>
    <row r="451" spans="1:9" x14ac:dyDescent="0.25">
      <c r="A451">
        <v>450</v>
      </c>
      <c r="D451">
        <v>58.643966000000013</v>
      </c>
      <c r="E451">
        <v>8.0389549999999996</v>
      </c>
      <c r="F451">
        <v>73.35817200000001</v>
      </c>
      <c r="G451">
        <v>5.9338889999999997</v>
      </c>
    </row>
    <row r="452" spans="1:9" x14ac:dyDescent="0.25">
      <c r="A452">
        <v>451</v>
      </c>
      <c r="D452">
        <v>58.665206000000012</v>
      </c>
      <c r="E452">
        <v>8.0451390000000007</v>
      </c>
      <c r="F452">
        <v>73.347061000000011</v>
      </c>
      <c r="G452">
        <v>5.9854019999999997</v>
      </c>
    </row>
    <row r="453" spans="1:9" x14ac:dyDescent="0.25">
      <c r="A453">
        <v>452</v>
      </c>
      <c r="D453">
        <v>58.644691000000016</v>
      </c>
      <c r="E453">
        <v>8.0194700000000001</v>
      </c>
      <c r="F453">
        <v>73.355293000000003</v>
      </c>
      <c r="G453">
        <v>6.0064109999999999</v>
      </c>
    </row>
    <row r="454" spans="1:9" x14ac:dyDescent="0.25">
      <c r="A454">
        <v>453</v>
      </c>
      <c r="D454">
        <v>58.641285000000011</v>
      </c>
      <c r="E454">
        <v>8.0264290000000003</v>
      </c>
    </row>
    <row r="455" spans="1:9" x14ac:dyDescent="0.25">
      <c r="A455">
        <v>454</v>
      </c>
      <c r="D455">
        <v>58.668041000000017</v>
      </c>
      <c r="E455">
        <v>8.0295729999999992</v>
      </c>
    </row>
    <row r="456" spans="1:9" x14ac:dyDescent="0.25">
      <c r="A456">
        <v>455</v>
      </c>
      <c r="B456">
        <v>52.657997000000016</v>
      </c>
      <c r="C456">
        <v>6.2626049999999998</v>
      </c>
      <c r="D456">
        <v>58.699894000000015</v>
      </c>
      <c r="E456">
        <v>8.0565820000000006</v>
      </c>
    </row>
    <row r="457" spans="1:9" x14ac:dyDescent="0.25">
      <c r="A457">
        <v>456</v>
      </c>
      <c r="B457">
        <v>52.690830000000012</v>
      </c>
      <c r="C457">
        <v>6.2579149999999997</v>
      </c>
      <c r="D457">
        <v>58.681026000000017</v>
      </c>
      <c r="E457">
        <v>8.0491600000000005</v>
      </c>
    </row>
    <row r="458" spans="1:9" x14ac:dyDescent="0.25">
      <c r="A458">
        <v>457</v>
      </c>
      <c r="B458">
        <v>52.639183000000017</v>
      </c>
      <c r="C458">
        <v>6.2503380000000002</v>
      </c>
      <c r="D458">
        <v>58.654995000000014</v>
      </c>
      <c r="E458">
        <v>8.0658080000000005</v>
      </c>
    </row>
    <row r="459" spans="1:9" x14ac:dyDescent="0.25">
      <c r="A459">
        <v>458</v>
      </c>
      <c r="B459">
        <v>52.652843000000011</v>
      </c>
      <c r="C459">
        <v>6.235957</v>
      </c>
      <c r="D459">
        <v>58.659740000000014</v>
      </c>
      <c r="E459">
        <v>8.0461189999999991</v>
      </c>
    </row>
    <row r="460" spans="1:9" x14ac:dyDescent="0.25">
      <c r="A460">
        <v>459</v>
      </c>
      <c r="B460">
        <v>52.684494000000015</v>
      </c>
      <c r="C460">
        <v>6.2272980000000002</v>
      </c>
      <c r="D460">
        <v>58.659740000000014</v>
      </c>
      <c r="E460">
        <v>8.0461189999999991</v>
      </c>
    </row>
    <row r="461" spans="1:9" x14ac:dyDescent="0.25">
      <c r="A461">
        <v>460</v>
      </c>
      <c r="B461">
        <v>52.641712000000012</v>
      </c>
      <c r="C461">
        <v>6.225752</v>
      </c>
    </row>
    <row r="462" spans="1:9" x14ac:dyDescent="0.25">
      <c r="A462">
        <v>461</v>
      </c>
      <c r="B462">
        <v>52.651760000000017</v>
      </c>
      <c r="C462">
        <v>6.2121959999999996</v>
      </c>
    </row>
    <row r="463" spans="1:9" x14ac:dyDescent="0.25">
      <c r="A463">
        <v>462</v>
      </c>
      <c r="B463">
        <v>52.690525000000015</v>
      </c>
      <c r="C463">
        <v>6.2367819999999998</v>
      </c>
    </row>
    <row r="464" spans="1:9" x14ac:dyDescent="0.25">
      <c r="A464">
        <v>463</v>
      </c>
      <c r="B464">
        <v>52.687172000000011</v>
      </c>
      <c r="C464">
        <v>6.2634299999999996</v>
      </c>
      <c r="H464">
        <v>55.858806000000016</v>
      </c>
      <c r="I464">
        <v>9.3103300000000004</v>
      </c>
    </row>
    <row r="465" spans="1:9" x14ac:dyDescent="0.25">
      <c r="A465">
        <v>464</v>
      </c>
      <c r="B465">
        <v>52.683357000000015</v>
      </c>
      <c r="C465">
        <v>6.2709039999999998</v>
      </c>
      <c r="H465">
        <v>55.906021000000017</v>
      </c>
      <c r="I465">
        <v>9.2031189999999992</v>
      </c>
    </row>
    <row r="466" spans="1:9" x14ac:dyDescent="0.25">
      <c r="A466">
        <v>465</v>
      </c>
      <c r="B466">
        <v>52.657997000000016</v>
      </c>
      <c r="C466">
        <v>6.2626049999999998</v>
      </c>
      <c r="H466">
        <v>55.898136000000015</v>
      </c>
      <c r="I466">
        <v>9.153689</v>
      </c>
    </row>
    <row r="467" spans="1:9" x14ac:dyDescent="0.25">
      <c r="A467">
        <v>466</v>
      </c>
      <c r="B467">
        <v>52.657997000000016</v>
      </c>
      <c r="C467">
        <v>6.2626049999999998</v>
      </c>
      <c r="H467">
        <v>55.865867000000016</v>
      </c>
      <c r="I467">
        <v>9.1671420000000001</v>
      </c>
    </row>
    <row r="468" spans="1:9" x14ac:dyDescent="0.25">
      <c r="A468">
        <v>467</v>
      </c>
      <c r="F468">
        <v>53.378425000000014</v>
      </c>
      <c r="G468">
        <v>5.506151</v>
      </c>
      <c r="H468">
        <v>55.904632000000014</v>
      </c>
      <c r="I468">
        <v>9.2040989999999994</v>
      </c>
    </row>
    <row r="469" spans="1:9" x14ac:dyDescent="0.25">
      <c r="A469">
        <v>468</v>
      </c>
      <c r="F469">
        <v>53.38816400000001</v>
      </c>
      <c r="G469">
        <v>5.4945019999999998</v>
      </c>
      <c r="H469">
        <v>55.898601000000014</v>
      </c>
      <c r="I469">
        <v>9.2107989999999997</v>
      </c>
    </row>
    <row r="470" spans="1:9" x14ac:dyDescent="0.25">
      <c r="A470">
        <v>469</v>
      </c>
      <c r="F470">
        <v>53.411151000000011</v>
      </c>
      <c r="G470">
        <v>5.4791420000000004</v>
      </c>
      <c r="H470">
        <v>55.894371000000014</v>
      </c>
      <c r="I470">
        <v>9.2096140000000002</v>
      </c>
    </row>
    <row r="471" spans="1:9" x14ac:dyDescent="0.25">
      <c r="A471">
        <v>470</v>
      </c>
      <c r="D471">
        <v>38.436744000000012</v>
      </c>
      <c r="E471">
        <v>7.8914879999999998</v>
      </c>
      <c r="F471">
        <v>53.39816600000001</v>
      </c>
      <c r="G471">
        <v>5.4741419999999996</v>
      </c>
      <c r="H471">
        <v>55.892208000000011</v>
      </c>
      <c r="I471">
        <v>9.1882230000000007</v>
      </c>
    </row>
    <row r="472" spans="1:9" x14ac:dyDescent="0.25">
      <c r="A472">
        <v>471</v>
      </c>
      <c r="D472">
        <v>38.484985000000016</v>
      </c>
      <c r="E472">
        <v>7.9076209999999998</v>
      </c>
      <c r="F472">
        <v>53.413784000000014</v>
      </c>
      <c r="G472">
        <v>5.444401</v>
      </c>
      <c r="H472">
        <v>55.892875000000011</v>
      </c>
      <c r="I472">
        <v>9.2517770000000006</v>
      </c>
    </row>
    <row r="473" spans="1:9" x14ac:dyDescent="0.25">
      <c r="A473">
        <v>472</v>
      </c>
      <c r="D473">
        <v>38.485450000000014</v>
      </c>
      <c r="E473">
        <v>7.8897870000000001</v>
      </c>
      <c r="F473">
        <v>53.421516000000011</v>
      </c>
      <c r="G473">
        <v>5.4175990000000001</v>
      </c>
      <c r="H473">
        <v>55.828914000000012</v>
      </c>
      <c r="I473">
        <v>9.2861039999999999</v>
      </c>
    </row>
    <row r="474" spans="1:9" x14ac:dyDescent="0.25">
      <c r="A474">
        <v>473</v>
      </c>
      <c r="D474">
        <v>38.479831000000011</v>
      </c>
      <c r="E474">
        <v>7.8784989999999997</v>
      </c>
      <c r="F474">
        <v>53.424812000000017</v>
      </c>
      <c r="G474">
        <v>5.481204</v>
      </c>
      <c r="H474">
        <v>55.858806000000016</v>
      </c>
      <c r="I474">
        <v>9.3103300000000004</v>
      </c>
    </row>
    <row r="475" spans="1:9" x14ac:dyDescent="0.25">
      <c r="A475">
        <v>474</v>
      </c>
      <c r="D475">
        <v>38.455143000000014</v>
      </c>
      <c r="E475">
        <v>7.880458</v>
      </c>
      <c r="F475">
        <v>53.415020000000013</v>
      </c>
      <c r="G475">
        <v>5.4906360000000003</v>
      </c>
    </row>
    <row r="476" spans="1:9" x14ac:dyDescent="0.25">
      <c r="A476">
        <v>475</v>
      </c>
      <c r="D476">
        <v>38.453701000000017</v>
      </c>
      <c r="E476">
        <v>7.8894770000000003</v>
      </c>
      <c r="F476">
        <v>53.354816000000014</v>
      </c>
      <c r="G476">
        <v>5.4832650000000003</v>
      </c>
    </row>
    <row r="477" spans="1:9" x14ac:dyDescent="0.25">
      <c r="A477">
        <v>476</v>
      </c>
      <c r="D477">
        <v>38.478649000000011</v>
      </c>
      <c r="E477">
        <v>7.9124660000000002</v>
      </c>
      <c r="F477">
        <v>53.378425000000014</v>
      </c>
      <c r="G477">
        <v>5.506151</v>
      </c>
    </row>
    <row r="478" spans="1:9" x14ac:dyDescent="0.25">
      <c r="A478">
        <v>477</v>
      </c>
      <c r="D478">
        <v>38.461483000000015</v>
      </c>
      <c r="E478">
        <v>7.9034459999999997</v>
      </c>
      <c r="F478">
        <v>53.378425000000014</v>
      </c>
      <c r="G478">
        <v>5.506151</v>
      </c>
    </row>
    <row r="479" spans="1:9" x14ac:dyDescent="0.25">
      <c r="A479">
        <v>478</v>
      </c>
      <c r="D479">
        <v>38.455246000000017</v>
      </c>
      <c r="E479">
        <v>7.8986010000000002</v>
      </c>
    </row>
    <row r="480" spans="1:9" x14ac:dyDescent="0.25">
      <c r="A480">
        <v>479</v>
      </c>
      <c r="D480">
        <v>38.465969000000015</v>
      </c>
      <c r="E480">
        <v>7.9128270000000001</v>
      </c>
    </row>
    <row r="481" spans="1:9" x14ac:dyDescent="0.25">
      <c r="A481">
        <v>480</v>
      </c>
      <c r="B481">
        <v>31.69071000000001</v>
      </c>
      <c r="C481">
        <v>6.3422919999999996</v>
      </c>
      <c r="D481">
        <v>38.448444000000016</v>
      </c>
      <c r="E481">
        <v>7.9169499999999999</v>
      </c>
    </row>
    <row r="482" spans="1:9" x14ac:dyDescent="0.25">
      <c r="A482">
        <v>481</v>
      </c>
      <c r="B482">
        <v>31.753490000000014</v>
      </c>
      <c r="C482">
        <v>6.3350749999999998</v>
      </c>
      <c r="D482">
        <v>38.476947000000017</v>
      </c>
      <c r="E482">
        <v>7.9421549999999996</v>
      </c>
    </row>
    <row r="483" spans="1:9" x14ac:dyDescent="0.25">
      <c r="A483">
        <v>482</v>
      </c>
      <c r="B483">
        <v>31.725502000000013</v>
      </c>
      <c r="C483">
        <v>6.3327049999999998</v>
      </c>
      <c r="D483">
        <v>38.458599000000014</v>
      </c>
      <c r="E483">
        <v>7.9533399999999999</v>
      </c>
    </row>
    <row r="484" spans="1:9" x14ac:dyDescent="0.25">
      <c r="A484">
        <v>483</v>
      </c>
      <c r="B484">
        <v>31.729108000000011</v>
      </c>
      <c r="C484">
        <v>6.3337349999999999</v>
      </c>
      <c r="D484">
        <v>38.398552000000016</v>
      </c>
      <c r="E484">
        <v>7.9133940000000003</v>
      </c>
    </row>
    <row r="485" spans="1:9" x14ac:dyDescent="0.25">
      <c r="A485">
        <v>484</v>
      </c>
      <c r="B485">
        <v>31.747047000000009</v>
      </c>
      <c r="C485">
        <v>6.3554870000000001</v>
      </c>
      <c r="D485">
        <v>38.436744000000012</v>
      </c>
      <c r="E485">
        <v>7.8914879999999998</v>
      </c>
    </row>
    <row r="486" spans="1:9" x14ac:dyDescent="0.25">
      <c r="A486">
        <v>485</v>
      </c>
      <c r="B486">
        <v>31.741325000000018</v>
      </c>
      <c r="C486">
        <v>6.3568790000000002</v>
      </c>
    </row>
    <row r="487" spans="1:9" x14ac:dyDescent="0.25">
      <c r="A487">
        <v>486</v>
      </c>
      <c r="B487">
        <v>31.745294000000015</v>
      </c>
      <c r="C487">
        <v>6.3260040000000002</v>
      </c>
      <c r="H487">
        <v>37.117639000000011</v>
      </c>
      <c r="I487">
        <v>9.5203699999999998</v>
      </c>
    </row>
    <row r="488" spans="1:9" x14ac:dyDescent="0.25">
      <c r="A488">
        <v>487</v>
      </c>
      <c r="B488">
        <v>31.745294000000015</v>
      </c>
      <c r="C488">
        <v>6.3364669999999998</v>
      </c>
      <c r="H488">
        <v>37.135061000000015</v>
      </c>
      <c r="I488">
        <v>9.5283080000000009</v>
      </c>
    </row>
    <row r="489" spans="1:9" x14ac:dyDescent="0.25">
      <c r="A489">
        <v>488</v>
      </c>
      <c r="B489">
        <v>31.717357000000014</v>
      </c>
      <c r="C489">
        <v>6.3287360000000001</v>
      </c>
      <c r="H489">
        <v>37.119079000000013</v>
      </c>
      <c r="I489">
        <v>9.5090299999999992</v>
      </c>
    </row>
    <row r="490" spans="1:9" x14ac:dyDescent="0.25">
      <c r="A490">
        <v>489</v>
      </c>
      <c r="B490">
        <v>31.746067000000011</v>
      </c>
      <c r="C490">
        <v>6.3312619999999997</v>
      </c>
      <c r="H490">
        <v>37.091917000000009</v>
      </c>
      <c r="I490">
        <v>9.5196489999999994</v>
      </c>
    </row>
    <row r="491" spans="1:9" x14ac:dyDescent="0.25">
      <c r="A491">
        <v>490</v>
      </c>
      <c r="B491">
        <v>31.761581000000014</v>
      </c>
      <c r="C491">
        <v>6.363785</v>
      </c>
      <c r="H491">
        <v>37.067897000000016</v>
      </c>
      <c r="I491">
        <v>9.5469150000000003</v>
      </c>
    </row>
    <row r="492" spans="1:9" x14ac:dyDescent="0.25">
      <c r="A492">
        <v>491</v>
      </c>
      <c r="B492">
        <v>31.74632600000001</v>
      </c>
      <c r="C492">
        <v>6.3571879999999998</v>
      </c>
      <c r="F492">
        <v>33.974197000000018</v>
      </c>
      <c r="G492">
        <v>6.024267</v>
      </c>
      <c r="H492">
        <v>37.055011000000015</v>
      </c>
      <c r="I492">
        <v>9.5551110000000001</v>
      </c>
    </row>
    <row r="493" spans="1:9" x14ac:dyDescent="0.25">
      <c r="A493">
        <v>492</v>
      </c>
      <c r="B493">
        <v>31.69071000000001</v>
      </c>
      <c r="C493">
        <v>6.3422919999999996</v>
      </c>
      <c r="F493">
        <v>33.961723000000013</v>
      </c>
      <c r="G493">
        <v>5.9481380000000001</v>
      </c>
      <c r="H493">
        <v>37.062332000000012</v>
      </c>
      <c r="I493">
        <v>9.5436169999999994</v>
      </c>
    </row>
    <row r="494" spans="1:9" x14ac:dyDescent="0.25">
      <c r="A494">
        <v>493</v>
      </c>
      <c r="B494">
        <v>31.69071000000001</v>
      </c>
      <c r="C494">
        <v>6.3422919999999996</v>
      </c>
      <c r="F494">
        <v>33.935127000000008</v>
      </c>
      <c r="G494">
        <v>5.9715379999999998</v>
      </c>
      <c r="H494">
        <v>37.066095000000018</v>
      </c>
      <c r="I494">
        <v>9.5422250000000002</v>
      </c>
    </row>
    <row r="495" spans="1:9" x14ac:dyDescent="0.25">
      <c r="A495">
        <v>494</v>
      </c>
      <c r="F495">
        <v>33.962959000000012</v>
      </c>
      <c r="G495">
        <v>6.0064330000000004</v>
      </c>
      <c r="H495">
        <v>37.057745000000011</v>
      </c>
      <c r="I495">
        <v>9.5400089999999995</v>
      </c>
    </row>
    <row r="496" spans="1:9" x14ac:dyDescent="0.25">
      <c r="A496">
        <v>495</v>
      </c>
      <c r="F496">
        <v>33.927963000000013</v>
      </c>
      <c r="G496">
        <v>5.9924140000000001</v>
      </c>
      <c r="H496">
        <v>37.101659000000012</v>
      </c>
      <c r="I496">
        <v>9.5229990000000004</v>
      </c>
    </row>
    <row r="497" spans="1:9" x14ac:dyDescent="0.25">
      <c r="A497">
        <v>496</v>
      </c>
      <c r="F497">
        <v>33.953115000000011</v>
      </c>
      <c r="G497">
        <v>5.997001</v>
      </c>
      <c r="H497">
        <v>37.102226000000016</v>
      </c>
      <c r="I497">
        <v>9.5219159999999992</v>
      </c>
    </row>
    <row r="498" spans="1:9" x14ac:dyDescent="0.25">
      <c r="A498">
        <v>497</v>
      </c>
      <c r="D498">
        <v>20.50805600000001</v>
      </c>
      <c r="E498">
        <v>8.3466179999999994</v>
      </c>
      <c r="F498">
        <v>33.959816000000018</v>
      </c>
      <c r="G498">
        <v>6.0106080000000004</v>
      </c>
      <c r="H498">
        <v>37.091970000000018</v>
      </c>
      <c r="I498">
        <v>9.556915</v>
      </c>
    </row>
    <row r="499" spans="1:9" x14ac:dyDescent="0.25">
      <c r="A499">
        <v>498</v>
      </c>
      <c r="D499">
        <v>20.475841000000017</v>
      </c>
      <c r="E499">
        <v>8.2944040000000001</v>
      </c>
      <c r="F499">
        <v>33.96357900000001</v>
      </c>
      <c r="G499">
        <v>6.0051969999999999</v>
      </c>
      <c r="H499">
        <v>37.117639000000011</v>
      </c>
      <c r="I499">
        <v>9.5203699999999998</v>
      </c>
    </row>
    <row r="500" spans="1:9" x14ac:dyDescent="0.25">
      <c r="A500">
        <v>499</v>
      </c>
      <c r="D500">
        <v>20.436307000000014</v>
      </c>
      <c r="E500">
        <v>8.3315680000000008</v>
      </c>
      <c r="F500">
        <v>33.981052000000012</v>
      </c>
      <c r="G500">
        <v>5.9973099999999997</v>
      </c>
      <c r="H500">
        <v>37.117639000000011</v>
      </c>
      <c r="I500">
        <v>9.4989799999999995</v>
      </c>
    </row>
    <row r="501" spans="1:9" x14ac:dyDescent="0.25">
      <c r="A501">
        <v>500</v>
      </c>
      <c r="D501">
        <v>20.49795300000001</v>
      </c>
      <c r="E501">
        <v>8.3392990000000005</v>
      </c>
      <c r="F501">
        <v>33.967807000000015</v>
      </c>
      <c r="G501">
        <v>6.0143709999999997</v>
      </c>
    </row>
    <row r="502" spans="1:9" x14ac:dyDescent="0.25">
      <c r="A502">
        <v>501</v>
      </c>
      <c r="D502">
        <v>20.470584000000017</v>
      </c>
      <c r="E502">
        <v>8.3141449999999999</v>
      </c>
      <c r="F502">
        <v>33.951671000000019</v>
      </c>
      <c r="G502">
        <v>6.0077730000000003</v>
      </c>
    </row>
    <row r="503" spans="1:9" x14ac:dyDescent="0.25">
      <c r="A503">
        <v>502</v>
      </c>
      <c r="D503">
        <v>20.472955000000013</v>
      </c>
      <c r="E503">
        <v>8.3027029999999993</v>
      </c>
      <c r="F503">
        <v>33.930435000000017</v>
      </c>
      <c r="G503">
        <v>6.016794</v>
      </c>
    </row>
    <row r="504" spans="1:9" x14ac:dyDescent="0.25">
      <c r="A504">
        <v>503</v>
      </c>
      <c r="D504">
        <v>20.480274000000016</v>
      </c>
      <c r="E504">
        <v>8.3148669999999996</v>
      </c>
      <c r="F504">
        <v>33.897655000000015</v>
      </c>
      <c r="G504">
        <v>5.9909189999999999</v>
      </c>
    </row>
    <row r="505" spans="1:9" x14ac:dyDescent="0.25">
      <c r="A505">
        <v>504</v>
      </c>
      <c r="D505">
        <v>20.469451000000014</v>
      </c>
      <c r="E505">
        <v>8.3163110000000007</v>
      </c>
      <c r="F505">
        <v>33.974197000000018</v>
      </c>
      <c r="G505">
        <v>6.024267</v>
      </c>
    </row>
    <row r="506" spans="1:9" x14ac:dyDescent="0.25">
      <c r="A506">
        <v>505</v>
      </c>
      <c r="D506">
        <v>20.48187200000001</v>
      </c>
      <c r="E506">
        <v>8.3175480000000004</v>
      </c>
      <c r="F506">
        <v>33.999401000000013</v>
      </c>
      <c r="G506">
        <v>6.0116399999999999</v>
      </c>
    </row>
    <row r="507" spans="1:9" x14ac:dyDescent="0.25">
      <c r="A507">
        <v>506</v>
      </c>
      <c r="D507">
        <v>20.483315000000012</v>
      </c>
      <c r="E507">
        <v>8.3125479999999996</v>
      </c>
    </row>
    <row r="508" spans="1:9" x14ac:dyDescent="0.25">
      <c r="A508">
        <v>507</v>
      </c>
      <c r="D508">
        <v>20.484912000000016</v>
      </c>
      <c r="E508">
        <v>8.3138360000000002</v>
      </c>
    </row>
    <row r="509" spans="1:9" x14ac:dyDescent="0.25">
      <c r="A509">
        <v>508</v>
      </c>
      <c r="B509">
        <v>15.420182000000011</v>
      </c>
      <c r="C509">
        <v>6.0662240000000001</v>
      </c>
      <c r="D509">
        <v>20.494500000000016</v>
      </c>
      <c r="E509">
        <v>8.3075989999999997</v>
      </c>
    </row>
    <row r="510" spans="1:9" x14ac:dyDescent="0.25">
      <c r="A510">
        <v>509</v>
      </c>
      <c r="B510">
        <v>15.319672000000011</v>
      </c>
      <c r="C510">
        <v>6.1180770000000004</v>
      </c>
      <c r="D510">
        <v>20.484037000000015</v>
      </c>
      <c r="E510">
        <v>8.3210529999999991</v>
      </c>
    </row>
    <row r="511" spans="1:9" x14ac:dyDescent="0.25">
      <c r="A511">
        <v>510</v>
      </c>
      <c r="B511">
        <v>15.301941000000014</v>
      </c>
      <c r="C511">
        <v>6.0851920000000002</v>
      </c>
      <c r="D511">
        <v>20.478469000000011</v>
      </c>
      <c r="E511">
        <v>8.3174449999999993</v>
      </c>
    </row>
    <row r="512" spans="1:9" x14ac:dyDescent="0.25">
      <c r="A512">
        <v>511</v>
      </c>
      <c r="B512">
        <v>15.303848000000016</v>
      </c>
      <c r="C512">
        <v>6.0744189999999998</v>
      </c>
      <c r="D512">
        <v>20.442957000000014</v>
      </c>
      <c r="E512">
        <v>8.3792449999999992</v>
      </c>
    </row>
    <row r="513" spans="1:11" x14ac:dyDescent="0.25">
      <c r="A513">
        <v>512</v>
      </c>
      <c r="B513">
        <v>15.325599000000011</v>
      </c>
      <c r="C513">
        <v>6.0655539999999997</v>
      </c>
      <c r="D513">
        <v>20.50805600000001</v>
      </c>
      <c r="E513">
        <v>8.3466179999999994</v>
      </c>
    </row>
    <row r="514" spans="1:11" x14ac:dyDescent="0.25">
      <c r="A514">
        <v>513</v>
      </c>
      <c r="B514">
        <v>15.420182000000011</v>
      </c>
      <c r="C514">
        <v>6.0662240000000001</v>
      </c>
      <c r="H514">
        <v>20.396411000000015</v>
      </c>
      <c r="I514">
        <v>9.4571780000000008</v>
      </c>
    </row>
    <row r="515" spans="1:11" x14ac:dyDescent="0.25">
      <c r="A515">
        <v>514</v>
      </c>
      <c r="B515">
        <v>15.420182000000011</v>
      </c>
      <c r="C515">
        <v>6.0662240000000001</v>
      </c>
      <c r="H515">
        <v>20.396411000000015</v>
      </c>
      <c r="I515">
        <v>9.4571780000000008</v>
      </c>
      <c r="J515">
        <v>38.376953000000015</v>
      </c>
      <c r="K515">
        <v>13.869417</v>
      </c>
    </row>
    <row r="516" spans="1:11" x14ac:dyDescent="0.25">
      <c r="A516">
        <v>515</v>
      </c>
    </row>
    <row r="517" spans="1:11" x14ac:dyDescent="0.25">
      <c r="A517">
        <v>516</v>
      </c>
    </row>
    <row r="518" spans="1:11" x14ac:dyDescent="0.25">
      <c r="A518">
        <v>517</v>
      </c>
    </row>
    <row r="519" spans="1:11" x14ac:dyDescent="0.25">
      <c r="A519">
        <v>518</v>
      </c>
    </row>
    <row r="520" spans="1:11" x14ac:dyDescent="0.25">
      <c r="A520">
        <v>519</v>
      </c>
    </row>
    <row r="521" spans="1:11" x14ac:dyDescent="0.25">
      <c r="A521">
        <v>520</v>
      </c>
    </row>
    <row r="522" spans="1:11" x14ac:dyDescent="0.25">
      <c r="A522">
        <v>521</v>
      </c>
    </row>
    <row r="523" spans="1:11" x14ac:dyDescent="0.25">
      <c r="A523">
        <v>522</v>
      </c>
    </row>
    <row r="524" spans="1:11" x14ac:dyDescent="0.25">
      <c r="A524">
        <v>523</v>
      </c>
    </row>
    <row r="525" spans="1:11" x14ac:dyDescent="0.25">
      <c r="A525">
        <v>524</v>
      </c>
    </row>
    <row r="526" spans="1:11" x14ac:dyDescent="0.25">
      <c r="A526">
        <v>525</v>
      </c>
    </row>
    <row r="527" spans="1:11" x14ac:dyDescent="0.25">
      <c r="A527">
        <v>526</v>
      </c>
    </row>
    <row r="528" spans="1:1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1" x14ac:dyDescent="0.25">
      <c r="A545">
        <v>544</v>
      </c>
    </row>
    <row r="546" spans="1:11" x14ac:dyDescent="0.25">
      <c r="A546">
        <v>545</v>
      </c>
    </row>
    <row r="547" spans="1:11" x14ac:dyDescent="0.25">
      <c r="A547">
        <v>546</v>
      </c>
    </row>
    <row r="548" spans="1:11" x14ac:dyDescent="0.25">
      <c r="A548">
        <v>547</v>
      </c>
      <c r="J548">
        <v>235.95515499999999</v>
      </c>
      <c r="K548">
        <v>14.218197</v>
      </c>
    </row>
    <row r="549" spans="1:11" x14ac:dyDescent="0.25">
      <c r="A549">
        <v>548</v>
      </c>
      <c r="D549">
        <v>229.27922699999999</v>
      </c>
      <c r="E549">
        <v>6.7266490000000001</v>
      </c>
      <c r="F549">
        <v>241.80860799999999</v>
      </c>
      <c r="G549">
        <v>3.9072170000000002</v>
      </c>
    </row>
    <row r="550" spans="1:11" x14ac:dyDescent="0.25">
      <c r="A550">
        <v>549</v>
      </c>
      <c r="D550">
        <v>229.27464000000001</v>
      </c>
      <c r="E550">
        <v>6.6493820000000001</v>
      </c>
      <c r="F550">
        <v>241.84711300000001</v>
      </c>
      <c r="G550">
        <v>3.8281960000000002</v>
      </c>
    </row>
    <row r="551" spans="1:11" x14ac:dyDescent="0.25">
      <c r="A551">
        <v>550</v>
      </c>
      <c r="D551">
        <v>229.26742200000001</v>
      </c>
      <c r="E551">
        <v>6.7212889999999996</v>
      </c>
      <c r="F551">
        <v>241.852732</v>
      </c>
      <c r="G551">
        <v>3.8553609999999998</v>
      </c>
    </row>
    <row r="552" spans="1:11" x14ac:dyDescent="0.25">
      <c r="A552">
        <v>551</v>
      </c>
      <c r="D552">
        <v>229.23587599999999</v>
      </c>
      <c r="E552">
        <v>6.6790719999999997</v>
      </c>
      <c r="F552">
        <v>241.920929</v>
      </c>
      <c r="G552">
        <v>3.875515</v>
      </c>
    </row>
    <row r="553" spans="1:11" x14ac:dyDescent="0.25">
      <c r="A553">
        <v>552</v>
      </c>
      <c r="D553">
        <v>229.22190699999999</v>
      </c>
      <c r="E553">
        <v>6.6421130000000002</v>
      </c>
      <c r="F553">
        <v>241.86417399999999</v>
      </c>
      <c r="G553">
        <v>3.9424229999999998</v>
      </c>
    </row>
    <row r="554" spans="1:11" x14ac:dyDescent="0.25">
      <c r="A554">
        <v>553</v>
      </c>
      <c r="D554">
        <v>229.23314500000001</v>
      </c>
      <c r="E554">
        <v>6.6890729999999996</v>
      </c>
      <c r="F554">
        <v>241.91134299999999</v>
      </c>
      <c r="G554">
        <v>3.8894850000000001</v>
      </c>
    </row>
    <row r="555" spans="1:11" x14ac:dyDescent="0.25">
      <c r="A555">
        <v>554</v>
      </c>
      <c r="D555">
        <v>229.25597999999999</v>
      </c>
      <c r="E555">
        <v>6.675567</v>
      </c>
      <c r="F555">
        <v>241.92634100000001</v>
      </c>
      <c r="G555">
        <v>3.9293819999999999</v>
      </c>
    </row>
    <row r="556" spans="1:11" x14ac:dyDescent="0.25">
      <c r="A556">
        <v>555</v>
      </c>
      <c r="D556">
        <v>229.269226</v>
      </c>
      <c r="E556">
        <v>6.6460309999999998</v>
      </c>
      <c r="F556">
        <v>241.91664900000001</v>
      </c>
      <c r="G556">
        <v>3.93</v>
      </c>
    </row>
    <row r="557" spans="1:11" x14ac:dyDescent="0.25">
      <c r="A557">
        <v>556</v>
      </c>
      <c r="D557">
        <v>229.26613499999999</v>
      </c>
      <c r="E557">
        <v>6.710928</v>
      </c>
      <c r="F557">
        <v>241.888249</v>
      </c>
      <c r="G557">
        <v>3.9481440000000001</v>
      </c>
    </row>
    <row r="558" spans="1:11" x14ac:dyDescent="0.25">
      <c r="A558">
        <v>557</v>
      </c>
      <c r="D558">
        <v>229.25644499999999</v>
      </c>
      <c r="E558">
        <v>6.6958760000000002</v>
      </c>
      <c r="F558">
        <v>241.881394</v>
      </c>
      <c r="G558">
        <v>3.9211339999999999</v>
      </c>
    </row>
    <row r="559" spans="1:11" x14ac:dyDescent="0.25">
      <c r="A559">
        <v>558</v>
      </c>
      <c r="D559">
        <v>229.20685599999999</v>
      </c>
      <c r="E559">
        <v>6.7023710000000003</v>
      </c>
      <c r="F559">
        <v>241.88427999999999</v>
      </c>
      <c r="G559">
        <v>3.8313920000000001</v>
      </c>
    </row>
    <row r="560" spans="1:11" x14ac:dyDescent="0.25">
      <c r="A560">
        <v>559</v>
      </c>
      <c r="D560">
        <v>229.20587599999999</v>
      </c>
      <c r="E560">
        <v>6.7209789999999998</v>
      </c>
      <c r="F560">
        <v>241.88659699999999</v>
      </c>
      <c r="G560">
        <v>3.8624740000000002</v>
      </c>
    </row>
    <row r="561" spans="1:9" x14ac:dyDescent="0.25">
      <c r="A561">
        <v>560</v>
      </c>
      <c r="D561">
        <v>229.21711400000001</v>
      </c>
      <c r="E561">
        <v>6.707732</v>
      </c>
      <c r="F561">
        <v>241.90530999999999</v>
      </c>
      <c r="G561">
        <v>3.8579379999999999</v>
      </c>
    </row>
    <row r="562" spans="1:9" x14ac:dyDescent="0.25">
      <c r="A562">
        <v>561</v>
      </c>
      <c r="D562">
        <v>229.25062</v>
      </c>
      <c r="E562">
        <v>6.7055160000000003</v>
      </c>
      <c r="F562">
        <v>241.80860799999999</v>
      </c>
      <c r="G562">
        <v>3.9072170000000002</v>
      </c>
    </row>
    <row r="563" spans="1:9" x14ac:dyDescent="0.25">
      <c r="A563">
        <v>562</v>
      </c>
      <c r="D563">
        <v>229.255</v>
      </c>
      <c r="E563">
        <v>6.7137630000000001</v>
      </c>
      <c r="F563">
        <v>241.80860799999999</v>
      </c>
      <c r="G563">
        <v>3.9072170000000002</v>
      </c>
    </row>
    <row r="564" spans="1:9" x14ac:dyDescent="0.25">
      <c r="A564">
        <v>563</v>
      </c>
      <c r="D564">
        <v>229.205929</v>
      </c>
      <c r="E564">
        <v>6.6947429999999999</v>
      </c>
    </row>
    <row r="565" spans="1:9" x14ac:dyDescent="0.25">
      <c r="A565">
        <v>564</v>
      </c>
      <c r="D565">
        <v>229.27922699999999</v>
      </c>
      <c r="E565">
        <v>6.7266490000000001</v>
      </c>
    </row>
    <row r="566" spans="1:9" x14ac:dyDescent="0.25">
      <c r="A566">
        <v>565</v>
      </c>
      <c r="B566">
        <v>220.357269</v>
      </c>
      <c r="C566">
        <v>5.4129379999999996</v>
      </c>
      <c r="D566">
        <v>229.27922699999999</v>
      </c>
      <c r="E566">
        <v>6.7266490000000001</v>
      </c>
    </row>
    <row r="567" spans="1:9" x14ac:dyDescent="0.25">
      <c r="A567">
        <v>566</v>
      </c>
      <c r="B567">
        <v>220.23144400000001</v>
      </c>
      <c r="C567">
        <v>5.3775259999999996</v>
      </c>
      <c r="H567">
        <v>229.69139300000001</v>
      </c>
      <c r="I567">
        <v>7.4235569999999997</v>
      </c>
    </row>
    <row r="568" spans="1:9" x14ac:dyDescent="0.25">
      <c r="A568">
        <v>567</v>
      </c>
      <c r="B568">
        <v>220.254176</v>
      </c>
      <c r="C568">
        <v>5.3768549999999999</v>
      </c>
      <c r="H568">
        <v>229.58489600000001</v>
      </c>
      <c r="I568">
        <v>7.4754639999999997</v>
      </c>
    </row>
    <row r="569" spans="1:9" x14ac:dyDescent="0.25">
      <c r="A569">
        <v>568</v>
      </c>
      <c r="B569">
        <v>220.29216500000001</v>
      </c>
      <c r="C569">
        <v>5.3734019999999996</v>
      </c>
      <c r="H569">
        <v>229.657217</v>
      </c>
      <c r="I569">
        <v>7.4282469999999998</v>
      </c>
    </row>
    <row r="570" spans="1:9" x14ac:dyDescent="0.25">
      <c r="A570">
        <v>569</v>
      </c>
      <c r="B570">
        <v>220.309279</v>
      </c>
      <c r="C570">
        <v>5.3557220000000001</v>
      </c>
      <c r="H570">
        <v>229.690979</v>
      </c>
      <c r="I570">
        <v>7.3799489999999999</v>
      </c>
    </row>
    <row r="571" spans="1:9" x14ac:dyDescent="0.25">
      <c r="A571">
        <v>570</v>
      </c>
      <c r="B571">
        <v>220.301547</v>
      </c>
      <c r="C571">
        <v>5.3690720000000001</v>
      </c>
      <c r="H571">
        <v>229.73165</v>
      </c>
      <c r="I571">
        <v>7.3778860000000002</v>
      </c>
    </row>
    <row r="572" spans="1:9" x14ac:dyDescent="0.25">
      <c r="A572">
        <v>571</v>
      </c>
      <c r="B572">
        <v>220.340825</v>
      </c>
      <c r="C572">
        <v>5.3493300000000001</v>
      </c>
      <c r="H572">
        <v>229.679123</v>
      </c>
      <c r="I572">
        <v>7.4063400000000001</v>
      </c>
    </row>
    <row r="573" spans="1:9" x14ac:dyDescent="0.25">
      <c r="A573">
        <v>572</v>
      </c>
      <c r="B573">
        <v>220.328453</v>
      </c>
      <c r="C573">
        <v>5.363969</v>
      </c>
      <c r="H573">
        <v>229.655619</v>
      </c>
      <c r="I573">
        <v>7.4156190000000004</v>
      </c>
    </row>
    <row r="574" spans="1:9" x14ac:dyDescent="0.25">
      <c r="A574">
        <v>573</v>
      </c>
      <c r="B574">
        <v>220.28458699999999</v>
      </c>
      <c r="C574">
        <v>5.3737120000000003</v>
      </c>
      <c r="H574">
        <v>229.65897000000001</v>
      </c>
      <c r="I574">
        <v>7.4008760000000002</v>
      </c>
    </row>
    <row r="575" spans="1:9" x14ac:dyDescent="0.25">
      <c r="A575">
        <v>574</v>
      </c>
      <c r="B575">
        <v>220.27654699999999</v>
      </c>
      <c r="C575">
        <v>5.382784</v>
      </c>
      <c r="H575">
        <v>229.635773</v>
      </c>
      <c r="I575">
        <v>7.3964429999999997</v>
      </c>
    </row>
    <row r="576" spans="1:9" x14ac:dyDescent="0.25">
      <c r="A576">
        <v>575</v>
      </c>
      <c r="B576">
        <v>220.28335000000001</v>
      </c>
      <c r="C576">
        <v>5.3971650000000002</v>
      </c>
      <c r="H576">
        <v>229.60005200000001</v>
      </c>
      <c r="I576">
        <v>7.3959789999999996</v>
      </c>
    </row>
    <row r="577" spans="1:9" x14ac:dyDescent="0.25">
      <c r="A577">
        <v>576</v>
      </c>
      <c r="B577">
        <v>220.353094</v>
      </c>
      <c r="C577">
        <v>5.3605159999999996</v>
      </c>
      <c r="H577">
        <v>229.622218</v>
      </c>
      <c r="I577">
        <v>7.4435060000000002</v>
      </c>
    </row>
    <row r="578" spans="1:9" x14ac:dyDescent="0.25">
      <c r="A578">
        <v>577</v>
      </c>
      <c r="B578">
        <v>220.357269</v>
      </c>
      <c r="C578">
        <v>5.4129379999999996</v>
      </c>
      <c r="H578">
        <v>229.49484699999999</v>
      </c>
      <c r="I578">
        <v>7.4088659999999997</v>
      </c>
    </row>
    <row r="579" spans="1:9" x14ac:dyDescent="0.25">
      <c r="A579">
        <v>578</v>
      </c>
      <c r="H579">
        <v>229.69139300000001</v>
      </c>
      <c r="I579">
        <v>7.4235569999999997</v>
      </c>
    </row>
    <row r="580" spans="1:9" x14ac:dyDescent="0.25">
      <c r="A580">
        <v>579</v>
      </c>
      <c r="D580">
        <v>212.074072</v>
      </c>
      <c r="E580">
        <v>7.4839690000000001</v>
      </c>
    </row>
    <row r="581" spans="1:9" x14ac:dyDescent="0.25">
      <c r="A581">
        <v>580</v>
      </c>
      <c r="D581">
        <v>212.09283500000001</v>
      </c>
      <c r="E581">
        <v>7.5387630000000003</v>
      </c>
    </row>
    <row r="582" spans="1:9" x14ac:dyDescent="0.25">
      <c r="A582">
        <v>581</v>
      </c>
      <c r="D582">
        <v>212.03577300000001</v>
      </c>
      <c r="E582">
        <v>7.6076290000000002</v>
      </c>
    </row>
    <row r="583" spans="1:9" x14ac:dyDescent="0.25">
      <c r="A583">
        <v>582</v>
      </c>
      <c r="D583">
        <v>212.030258</v>
      </c>
      <c r="E583">
        <v>7.5516500000000004</v>
      </c>
      <c r="F583">
        <v>219.67572200000001</v>
      </c>
      <c r="G583">
        <v>5.1229899999999997</v>
      </c>
    </row>
    <row r="584" spans="1:9" x14ac:dyDescent="0.25">
      <c r="A584">
        <v>583</v>
      </c>
      <c r="D584">
        <v>212.07633999999999</v>
      </c>
      <c r="E584">
        <v>7.5182989999999998</v>
      </c>
      <c r="F584">
        <v>219.65283500000001</v>
      </c>
      <c r="G584">
        <v>5.1556189999999997</v>
      </c>
    </row>
    <row r="585" spans="1:9" x14ac:dyDescent="0.25">
      <c r="A585">
        <v>584</v>
      </c>
      <c r="D585">
        <v>212.05561900000001</v>
      </c>
      <c r="E585">
        <v>7.4749999999999996</v>
      </c>
      <c r="F585">
        <v>219.646547</v>
      </c>
      <c r="G585">
        <v>5.1821130000000002</v>
      </c>
    </row>
    <row r="586" spans="1:9" x14ac:dyDescent="0.25">
      <c r="A586">
        <v>585</v>
      </c>
      <c r="D586">
        <v>212.04768100000001</v>
      </c>
      <c r="E586">
        <v>7.5000520000000002</v>
      </c>
      <c r="F586">
        <v>219.61587700000001</v>
      </c>
      <c r="G586">
        <v>5.2098459999999998</v>
      </c>
    </row>
    <row r="587" spans="1:9" x14ac:dyDescent="0.25">
      <c r="A587">
        <v>586</v>
      </c>
      <c r="D587">
        <v>212.06015500000001</v>
      </c>
      <c r="E587">
        <v>7.5498450000000004</v>
      </c>
      <c r="F587">
        <v>219.65964</v>
      </c>
      <c r="G587">
        <v>5.1733500000000001</v>
      </c>
    </row>
    <row r="588" spans="1:9" x14ac:dyDescent="0.25">
      <c r="A588">
        <v>587</v>
      </c>
      <c r="D588">
        <v>212.12201099999999</v>
      </c>
      <c r="E588">
        <v>7.51</v>
      </c>
      <c r="F588">
        <v>219.64649499999999</v>
      </c>
      <c r="G588">
        <v>5.17</v>
      </c>
    </row>
    <row r="589" spans="1:9" x14ac:dyDescent="0.25">
      <c r="A589">
        <v>588</v>
      </c>
      <c r="D589">
        <v>212.13726800000001</v>
      </c>
      <c r="E589">
        <v>7.507371</v>
      </c>
      <c r="F589">
        <v>219.630619</v>
      </c>
      <c r="G589">
        <v>5.1657209999999996</v>
      </c>
    </row>
    <row r="590" spans="1:9" x14ac:dyDescent="0.25">
      <c r="A590">
        <v>589</v>
      </c>
      <c r="D590">
        <v>212.074072</v>
      </c>
      <c r="E590">
        <v>7.4839690000000001</v>
      </c>
      <c r="F590">
        <v>219.65030999999999</v>
      </c>
      <c r="G590">
        <v>5.1642270000000003</v>
      </c>
    </row>
    <row r="591" spans="1:9" x14ac:dyDescent="0.25">
      <c r="A591">
        <v>590</v>
      </c>
      <c r="D591">
        <v>212.074072</v>
      </c>
      <c r="E591">
        <v>7.4839690000000001</v>
      </c>
      <c r="F591">
        <v>219.65030999999999</v>
      </c>
      <c r="G591">
        <v>5.1642270000000003</v>
      </c>
    </row>
    <row r="592" spans="1:9" x14ac:dyDescent="0.25">
      <c r="A592">
        <v>591</v>
      </c>
      <c r="F592">
        <v>219.65030999999999</v>
      </c>
      <c r="G592">
        <v>5.1642270000000003</v>
      </c>
    </row>
    <row r="593" spans="1:9" x14ac:dyDescent="0.25">
      <c r="A593">
        <v>592</v>
      </c>
      <c r="H593">
        <v>211.837784</v>
      </c>
      <c r="I593">
        <v>8.225206</v>
      </c>
    </row>
    <row r="594" spans="1:9" x14ac:dyDescent="0.25">
      <c r="A594">
        <v>593</v>
      </c>
      <c r="B594">
        <v>198.92973599999999</v>
      </c>
      <c r="C594">
        <v>4.9005159999999997</v>
      </c>
      <c r="H594">
        <v>211.85716500000001</v>
      </c>
      <c r="I594">
        <v>8.36402</v>
      </c>
    </row>
    <row r="595" spans="1:9" x14ac:dyDescent="0.25">
      <c r="A595">
        <v>594</v>
      </c>
      <c r="B595">
        <v>198.96876800000001</v>
      </c>
      <c r="C595">
        <v>4.8296710000000003</v>
      </c>
      <c r="H595">
        <v>211.80072200000001</v>
      </c>
      <c r="I595">
        <v>8.2906700000000004</v>
      </c>
    </row>
    <row r="596" spans="1:9" x14ac:dyDescent="0.25">
      <c r="A596">
        <v>595</v>
      </c>
      <c r="B596">
        <v>198.958113</v>
      </c>
      <c r="C596">
        <v>4.8901640000000004</v>
      </c>
      <c r="H596">
        <v>211.74134000000001</v>
      </c>
      <c r="I596">
        <v>8.2872679999999992</v>
      </c>
    </row>
    <row r="597" spans="1:9" x14ac:dyDescent="0.25">
      <c r="A597">
        <v>596</v>
      </c>
      <c r="B597">
        <v>198.94700499999999</v>
      </c>
      <c r="C597">
        <v>4.8822359999999998</v>
      </c>
      <c r="H597">
        <v>211.81835100000001</v>
      </c>
      <c r="I597">
        <v>8.3080929999999995</v>
      </c>
    </row>
    <row r="598" spans="1:9" x14ac:dyDescent="0.25">
      <c r="A598">
        <v>597</v>
      </c>
      <c r="B598">
        <v>198.94912600000001</v>
      </c>
      <c r="C598">
        <v>4.904757</v>
      </c>
      <c r="H598">
        <v>211.83835099999999</v>
      </c>
      <c r="I598">
        <v>8.3129380000000008</v>
      </c>
    </row>
    <row r="599" spans="1:9" x14ac:dyDescent="0.25">
      <c r="A599">
        <v>598</v>
      </c>
      <c r="B599">
        <v>198.92135500000001</v>
      </c>
      <c r="C599">
        <v>4.8661789999999998</v>
      </c>
      <c r="H599">
        <v>211.837526</v>
      </c>
      <c r="I599">
        <v>8.3111859999999993</v>
      </c>
    </row>
    <row r="600" spans="1:9" x14ac:dyDescent="0.25">
      <c r="A600">
        <v>599</v>
      </c>
      <c r="B600">
        <v>198.89878300000001</v>
      </c>
      <c r="C600">
        <v>4.8745609999999999</v>
      </c>
      <c r="H600">
        <v>211.841083</v>
      </c>
      <c r="I600">
        <v>8.3118040000000004</v>
      </c>
    </row>
    <row r="601" spans="1:9" x14ac:dyDescent="0.25">
      <c r="A601">
        <v>600</v>
      </c>
      <c r="B601">
        <v>198.90842699999999</v>
      </c>
      <c r="C601">
        <v>4.909554</v>
      </c>
      <c r="H601">
        <v>211.89376300000001</v>
      </c>
      <c r="I601">
        <v>8.3371650000000006</v>
      </c>
    </row>
    <row r="602" spans="1:9" x14ac:dyDescent="0.25">
      <c r="A602">
        <v>601</v>
      </c>
      <c r="B602">
        <v>198.913275</v>
      </c>
      <c r="C602">
        <v>4.8849119999999999</v>
      </c>
      <c r="H602">
        <v>211.837784</v>
      </c>
      <c r="I602">
        <v>8.225206</v>
      </c>
    </row>
    <row r="603" spans="1:9" x14ac:dyDescent="0.25">
      <c r="A603">
        <v>602</v>
      </c>
      <c r="B603">
        <v>198.92973599999999</v>
      </c>
      <c r="C603">
        <v>4.9005159999999997</v>
      </c>
    </row>
    <row r="604" spans="1:9" x14ac:dyDescent="0.25">
      <c r="A604">
        <v>603</v>
      </c>
      <c r="B604">
        <v>198.92973599999999</v>
      </c>
      <c r="C604">
        <v>4.9005159999999997</v>
      </c>
    </row>
    <row r="605" spans="1:9" x14ac:dyDescent="0.25">
      <c r="A605">
        <v>604</v>
      </c>
      <c r="B605">
        <v>198.92973599999999</v>
      </c>
      <c r="C605">
        <v>4.9005159999999997</v>
      </c>
      <c r="D605">
        <v>188.953642</v>
      </c>
      <c r="E605">
        <v>6.3457249999999998</v>
      </c>
    </row>
    <row r="606" spans="1:9" x14ac:dyDescent="0.25">
      <c r="A606">
        <v>605</v>
      </c>
      <c r="D606">
        <v>189.01095100000001</v>
      </c>
      <c r="E606">
        <v>6.3109349999999997</v>
      </c>
    </row>
    <row r="607" spans="1:9" x14ac:dyDescent="0.25">
      <c r="A607">
        <v>606</v>
      </c>
      <c r="D607">
        <v>188.946574</v>
      </c>
      <c r="E607">
        <v>6.3720330000000001</v>
      </c>
    </row>
    <row r="608" spans="1:9" x14ac:dyDescent="0.25">
      <c r="A608">
        <v>607</v>
      </c>
      <c r="D608">
        <v>188.951674</v>
      </c>
      <c r="E608">
        <v>6.356986</v>
      </c>
    </row>
    <row r="609" spans="1:9" x14ac:dyDescent="0.25">
      <c r="A609">
        <v>608</v>
      </c>
      <c r="D609">
        <v>188.97656499999999</v>
      </c>
      <c r="E609">
        <v>6.3375450000000004</v>
      </c>
    </row>
    <row r="610" spans="1:9" x14ac:dyDescent="0.25">
      <c r="A610">
        <v>609</v>
      </c>
      <c r="D610">
        <v>188.99191500000001</v>
      </c>
      <c r="E610">
        <v>6.3169430000000002</v>
      </c>
      <c r="F610">
        <v>195.93075400000001</v>
      </c>
      <c r="G610">
        <v>3.7831670000000002</v>
      </c>
    </row>
    <row r="611" spans="1:9" x14ac:dyDescent="0.25">
      <c r="A611">
        <v>610</v>
      </c>
      <c r="D611">
        <v>188.99969300000001</v>
      </c>
      <c r="E611">
        <v>6.3339600000000003</v>
      </c>
      <c r="F611">
        <v>195.96917999999999</v>
      </c>
      <c r="G611">
        <v>3.8027090000000001</v>
      </c>
    </row>
    <row r="612" spans="1:9" x14ac:dyDescent="0.25">
      <c r="A612">
        <v>611</v>
      </c>
      <c r="D612">
        <v>188.99494799999999</v>
      </c>
      <c r="E612">
        <v>6.3779409999999999</v>
      </c>
      <c r="F612">
        <v>196.02810499999998</v>
      </c>
      <c r="G612">
        <v>3.8195739999999998</v>
      </c>
    </row>
    <row r="613" spans="1:9" x14ac:dyDescent="0.25">
      <c r="A613">
        <v>612</v>
      </c>
      <c r="D613">
        <v>188.953642</v>
      </c>
      <c r="E613">
        <v>6.3457249999999998</v>
      </c>
      <c r="F613">
        <v>196.02588499999999</v>
      </c>
      <c r="G613">
        <v>3.7926099999999998</v>
      </c>
    </row>
    <row r="614" spans="1:9" x14ac:dyDescent="0.25">
      <c r="A614">
        <v>613</v>
      </c>
      <c r="F614">
        <v>196.021998</v>
      </c>
      <c r="G614">
        <v>3.7684730000000002</v>
      </c>
    </row>
    <row r="615" spans="1:9" x14ac:dyDescent="0.25">
      <c r="A615">
        <v>614</v>
      </c>
      <c r="F615">
        <v>196.012957</v>
      </c>
      <c r="G615">
        <v>3.7694830000000001</v>
      </c>
    </row>
    <row r="616" spans="1:9" x14ac:dyDescent="0.25">
      <c r="A616">
        <v>615</v>
      </c>
      <c r="F616">
        <v>196.053809</v>
      </c>
      <c r="G616">
        <v>3.7669079999999999</v>
      </c>
      <c r="H616">
        <v>188.64299599999998</v>
      </c>
      <c r="I616">
        <v>7.1926230000000002</v>
      </c>
    </row>
    <row r="617" spans="1:9" x14ac:dyDescent="0.25">
      <c r="A617">
        <v>616</v>
      </c>
      <c r="F617">
        <v>195.974581</v>
      </c>
      <c r="G617">
        <v>3.7771590000000002</v>
      </c>
      <c r="H617">
        <v>188.581343</v>
      </c>
      <c r="I617">
        <v>7.1878770000000003</v>
      </c>
    </row>
    <row r="618" spans="1:9" x14ac:dyDescent="0.25">
      <c r="A618">
        <v>617</v>
      </c>
      <c r="F618">
        <v>195.93075400000001</v>
      </c>
      <c r="G618">
        <v>3.7831670000000002</v>
      </c>
      <c r="H618">
        <v>188.64299599999998</v>
      </c>
      <c r="I618">
        <v>7.1926230000000002</v>
      </c>
    </row>
    <row r="619" spans="1:9" x14ac:dyDescent="0.25">
      <c r="A619">
        <v>618</v>
      </c>
      <c r="B619">
        <v>173.52774700000001</v>
      </c>
      <c r="C619">
        <v>5.1653599999999997</v>
      </c>
      <c r="H619">
        <v>188.60249899999999</v>
      </c>
      <c r="I619">
        <v>7.158792</v>
      </c>
    </row>
    <row r="620" spans="1:9" x14ac:dyDescent="0.25">
      <c r="A620">
        <v>619</v>
      </c>
      <c r="B620">
        <v>173.55329899999998</v>
      </c>
      <c r="C620">
        <v>5.1623809999999999</v>
      </c>
      <c r="H620">
        <v>188.56962799999999</v>
      </c>
      <c r="I620">
        <v>7.1745970000000003</v>
      </c>
    </row>
    <row r="621" spans="1:9" x14ac:dyDescent="0.25">
      <c r="A621">
        <v>620</v>
      </c>
      <c r="B621">
        <v>173.606066</v>
      </c>
      <c r="C621">
        <v>5.1498080000000002</v>
      </c>
      <c r="H621">
        <v>188.64602500000001</v>
      </c>
      <c r="I621">
        <v>7.1055700000000002</v>
      </c>
    </row>
    <row r="622" spans="1:9" x14ac:dyDescent="0.25">
      <c r="A622">
        <v>621</v>
      </c>
      <c r="B622">
        <v>173.60162199999999</v>
      </c>
      <c r="C622">
        <v>5.1526360000000002</v>
      </c>
      <c r="H622">
        <v>188.63047299999999</v>
      </c>
      <c r="I622">
        <v>7.1519240000000002</v>
      </c>
    </row>
    <row r="623" spans="1:9" x14ac:dyDescent="0.25">
      <c r="A623">
        <v>622</v>
      </c>
      <c r="B623">
        <v>173.59187600000001</v>
      </c>
      <c r="C623">
        <v>5.13476</v>
      </c>
      <c r="H623">
        <v>188.64299599999998</v>
      </c>
      <c r="I623">
        <v>7.1926230000000002</v>
      </c>
    </row>
    <row r="624" spans="1:9" x14ac:dyDescent="0.25">
      <c r="A624">
        <v>623</v>
      </c>
      <c r="B624">
        <v>173.615206</v>
      </c>
      <c r="C624">
        <v>5.1292059999999999</v>
      </c>
    </row>
    <row r="625" spans="1:9" x14ac:dyDescent="0.25">
      <c r="A625">
        <v>624</v>
      </c>
      <c r="B625">
        <v>173.611571</v>
      </c>
      <c r="C625">
        <v>5.1408699999999996</v>
      </c>
    </row>
    <row r="626" spans="1:9" x14ac:dyDescent="0.25">
      <c r="A626">
        <v>625</v>
      </c>
      <c r="B626">
        <v>173.572236</v>
      </c>
      <c r="C626">
        <v>5.1648040000000002</v>
      </c>
    </row>
    <row r="627" spans="1:9" x14ac:dyDescent="0.25">
      <c r="A627">
        <v>626</v>
      </c>
      <c r="B627">
        <v>173.55955900000001</v>
      </c>
      <c r="C627">
        <v>5.167986</v>
      </c>
      <c r="D627">
        <v>166.198184</v>
      </c>
      <c r="E627">
        <v>7.2021670000000002</v>
      </c>
    </row>
    <row r="628" spans="1:9" x14ac:dyDescent="0.25">
      <c r="A628">
        <v>627</v>
      </c>
      <c r="B628">
        <v>173.52774700000001</v>
      </c>
      <c r="C628">
        <v>5.1653599999999997</v>
      </c>
      <c r="D628">
        <v>166.19187199999999</v>
      </c>
      <c r="E628">
        <v>7.2585189999999997</v>
      </c>
    </row>
    <row r="629" spans="1:9" x14ac:dyDescent="0.25">
      <c r="A629">
        <v>628</v>
      </c>
      <c r="B629">
        <v>173.52774700000001</v>
      </c>
      <c r="C629">
        <v>5.1653599999999997</v>
      </c>
      <c r="D629">
        <v>166.21540299999998</v>
      </c>
      <c r="E629">
        <v>7.2276160000000003</v>
      </c>
    </row>
    <row r="630" spans="1:9" x14ac:dyDescent="0.25">
      <c r="A630">
        <v>629</v>
      </c>
      <c r="D630">
        <v>166.19394199999999</v>
      </c>
      <c r="E630">
        <v>7.2064589999999997</v>
      </c>
    </row>
    <row r="631" spans="1:9" x14ac:dyDescent="0.25">
      <c r="A631">
        <v>630</v>
      </c>
      <c r="D631">
        <v>166.20389</v>
      </c>
      <c r="E631">
        <v>7.2028239999999997</v>
      </c>
    </row>
    <row r="632" spans="1:9" x14ac:dyDescent="0.25">
      <c r="A632">
        <v>631</v>
      </c>
      <c r="D632">
        <v>166.22337999999999</v>
      </c>
      <c r="E632">
        <v>7.2053989999999999</v>
      </c>
    </row>
    <row r="633" spans="1:9" x14ac:dyDescent="0.25">
      <c r="A633">
        <v>632</v>
      </c>
      <c r="D633">
        <v>166.21994599999999</v>
      </c>
      <c r="E633">
        <v>7.2131749999999997</v>
      </c>
    </row>
    <row r="634" spans="1:9" x14ac:dyDescent="0.25">
      <c r="A634">
        <v>633</v>
      </c>
      <c r="D634">
        <v>166.22620799999999</v>
      </c>
      <c r="E634">
        <v>7.2674570000000003</v>
      </c>
      <c r="F634">
        <v>169.92156599999998</v>
      </c>
      <c r="G634">
        <v>4.6937389999999999</v>
      </c>
    </row>
    <row r="635" spans="1:9" x14ac:dyDescent="0.25">
      <c r="A635">
        <v>634</v>
      </c>
      <c r="D635">
        <v>166.198184</v>
      </c>
      <c r="E635">
        <v>7.2021670000000002</v>
      </c>
      <c r="F635">
        <v>169.935654</v>
      </c>
      <c r="G635">
        <v>4.7279749999999998</v>
      </c>
    </row>
    <row r="636" spans="1:9" x14ac:dyDescent="0.25">
      <c r="A636">
        <v>635</v>
      </c>
      <c r="D636">
        <v>166.198184</v>
      </c>
      <c r="E636">
        <v>7.2021670000000002</v>
      </c>
      <c r="F636">
        <v>169.98564199999998</v>
      </c>
      <c r="G636">
        <v>4.7276720000000001</v>
      </c>
    </row>
    <row r="637" spans="1:9" x14ac:dyDescent="0.25">
      <c r="A637">
        <v>636</v>
      </c>
      <c r="F637">
        <v>169.980694</v>
      </c>
      <c r="G637">
        <v>4.7068680000000001</v>
      </c>
      <c r="H637">
        <v>166.05033500000002</v>
      </c>
      <c r="I637">
        <v>8.5388129999999993</v>
      </c>
    </row>
    <row r="638" spans="1:9" x14ac:dyDescent="0.25">
      <c r="A638">
        <v>637</v>
      </c>
      <c r="F638">
        <v>169.979331</v>
      </c>
      <c r="G638">
        <v>4.6966679999999998</v>
      </c>
      <c r="H638">
        <v>166.03569299999998</v>
      </c>
      <c r="I638">
        <v>8.4161110000000008</v>
      </c>
    </row>
    <row r="639" spans="1:9" x14ac:dyDescent="0.25">
      <c r="A639">
        <v>638</v>
      </c>
      <c r="F639">
        <v>169.93585400000001</v>
      </c>
      <c r="G639">
        <v>4.712472</v>
      </c>
      <c r="H639">
        <v>165.99681099999998</v>
      </c>
      <c r="I639">
        <v>8.4605969999999999</v>
      </c>
    </row>
    <row r="640" spans="1:9" x14ac:dyDescent="0.25">
      <c r="A640">
        <v>639</v>
      </c>
      <c r="F640">
        <v>169.96827400000001</v>
      </c>
      <c r="G640">
        <v>4.6797019999999998</v>
      </c>
      <c r="H640">
        <v>165.99120600000001</v>
      </c>
      <c r="I640">
        <v>8.4944790000000001</v>
      </c>
    </row>
    <row r="641" spans="1:9" x14ac:dyDescent="0.25">
      <c r="A641">
        <v>640</v>
      </c>
      <c r="F641">
        <v>169.92156599999998</v>
      </c>
      <c r="G641">
        <v>4.6937389999999999</v>
      </c>
      <c r="H641">
        <v>165.97474499999998</v>
      </c>
      <c r="I641">
        <v>8.4931660000000004</v>
      </c>
    </row>
    <row r="642" spans="1:9" x14ac:dyDescent="0.25">
      <c r="A642">
        <v>641</v>
      </c>
      <c r="B642">
        <v>153.77445699999998</v>
      </c>
      <c r="C642">
        <v>6.9964009999999996</v>
      </c>
      <c r="H642">
        <v>166.006608</v>
      </c>
      <c r="I642">
        <v>8.4872580000000006</v>
      </c>
    </row>
    <row r="643" spans="1:9" x14ac:dyDescent="0.25">
      <c r="A643">
        <v>642</v>
      </c>
      <c r="B643">
        <v>153.77445699999998</v>
      </c>
      <c r="C643">
        <v>6.9964009999999996</v>
      </c>
      <c r="H643">
        <v>166.025845</v>
      </c>
      <c r="I643">
        <v>8.4736750000000001</v>
      </c>
    </row>
    <row r="644" spans="1:9" x14ac:dyDescent="0.25">
      <c r="A644">
        <v>643</v>
      </c>
      <c r="B644">
        <v>153.77445699999998</v>
      </c>
      <c r="C644">
        <v>6.9964009999999996</v>
      </c>
      <c r="H644">
        <v>166.05033500000002</v>
      </c>
      <c r="I644">
        <v>8.5388129999999993</v>
      </c>
    </row>
    <row r="645" spans="1:9" x14ac:dyDescent="0.25">
      <c r="A645">
        <v>644</v>
      </c>
      <c r="B645">
        <v>153.77445699999998</v>
      </c>
      <c r="C645">
        <v>6.9964009999999996</v>
      </c>
    </row>
    <row r="646" spans="1:9" x14ac:dyDescent="0.25">
      <c r="A646">
        <v>645</v>
      </c>
      <c r="B646">
        <v>153.77445699999998</v>
      </c>
      <c r="C646">
        <v>6.9964009999999996</v>
      </c>
    </row>
    <row r="647" spans="1:9" x14ac:dyDescent="0.25">
      <c r="A647">
        <v>646</v>
      </c>
      <c r="B647">
        <v>153.77445699999998</v>
      </c>
      <c r="C647">
        <v>6.9964009999999996</v>
      </c>
    </row>
    <row r="648" spans="1:9" x14ac:dyDescent="0.25">
      <c r="A648">
        <v>647</v>
      </c>
      <c r="B648">
        <v>153.77445699999998</v>
      </c>
      <c r="C648">
        <v>6.9964009999999996</v>
      </c>
    </row>
    <row r="649" spans="1:9" x14ac:dyDescent="0.25">
      <c r="A649">
        <v>648</v>
      </c>
      <c r="B649">
        <v>153.77445699999998</v>
      </c>
      <c r="C649">
        <v>6.9964009999999996</v>
      </c>
      <c r="D649">
        <v>149.552086</v>
      </c>
      <c r="E649">
        <v>8.6512150000000005</v>
      </c>
    </row>
    <row r="650" spans="1:9" x14ac:dyDescent="0.25">
      <c r="A650">
        <v>649</v>
      </c>
      <c r="B650">
        <v>153.77445699999998</v>
      </c>
      <c r="C650">
        <v>6.9964009999999996</v>
      </c>
      <c r="D650">
        <v>149.552086</v>
      </c>
      <c r="E650">
        <v>8.6512150000000005</v>
      </c>
    </row>
    <row r="651" spans="1:9" x14ac:dyDescent="0.25">
      <c r="A651">
        <v>650</v>
      </c>
      <c r="B651">
        <v>153.77445699999998</v>
      </c>
      <c r="C651">
        <v>6.9964009999999996</v>
      </c>
      <c r="D651">
        <v>149.552086</v>
      </c>
      <c r="E651">
        <v>8.6512150000000005</v>
      </c>
    </row>
    <row r="652" spans="1:9" x14ac:dyDescent="0.25">
      <c r="A652">
        <v>651</v>
      </c>
      <c r="D652">
        <v>149.552086</v>
      </c>
      <c r="E652">
        <v>8.6512150000000005</v>
      </c>
    </row>
    <row r="653" spans="1:9" x14ac:dyDescent="0.25">
      <c r="A653">
        <v>652</v>
      </c>
      <c r="D653">
        <v>149.552086</v>
      </c>
      <c r="E653">
        <v>8.6512150000000005</v>
      </c>
    </row>
    <row r="654" spans="1:9" x14ac:dyDescent="0.25">
      <c r="A654">
        <v>653</v>
      </c>
      <c r="D654">
        <v>149.552086</v>
      </c>
      <c r="E654">
        <v>8.6512150000000005</v>
      </c>
    </row>
    <row r="655" spans="1:9" x14ac:dyDescent="0.25">
      <c r="A655">
        <v>654</v>
      </c>
      <c r="D655">
        <v>149.552086</v>
      </c>
      <c r="E655">
        <v>8.6512150000000005</v>
      </c>
    </row>
    <row r="656" spans="1:9" x14ac:dyDescent="0.25">
      <c r="A656">
        <v>655</v>
      </c>
      <c r="D656">
        <v>149.552086</v>
      </c>
      <c r="E656">
        <v>8.6512150000000005</v>
      </c>
    </row>
    <row r="657" spans="1:9" x14ac:dyDescent="0.25">
      <c r="A657">
        <v>656</v>
      </c>
      <c r="D657">
        <v>149.552086</v>
      </c>
      <c r="E657">
        <v>8.6512150000000005</v>
      </c>
      <c r="F657">
        <v>151.471846</v>
      </c>
      <c r="G657">
        <v>6.1190040000000003</v>
      </c>
    </row>
    <row r="658" spans="1:9" x14ac:dyDescent="0.25">
      <c r="A658">
        <v>657</v>
      </c>
      <c r="F658">
        <v>151.442306</v>
      </c>
      <c r="G658">
        <v>6.0345259999999996</v>
      </c>
    </row>
    <row r="659" spans="1:9" x14ac:dyDescent="0.25">
      <c r="A659">
        <v>658</v>
      </c>
      <c r="F659">
        <v>151.445639</v>
      </c>
      <c r="G659">
        <v>6.0736090000000003</v>
      </c>
      <c r="H659">
        <v>150.01542599999999</v>
      </c>
      <c r="I659">
        <v>9.7134230000000006</v>
      </c>
    </row>
    <row r="660" spans="1:9" x14ac:dyDescent="0.25">
      <c r="A660">
        <v>659</v>
      </c>
      <c r="F660">
        <v>151.46735200000001</v>
      </c>
      <c r="G660">
        <v>6.1199130000000004</v>
      </c>
      <c r="H660">
        <v>150.01542599999999</v>
      </c>
      <c r="I660">
        <v>9.7134230000000006</v>
      </c>
    </row>
    <row r="661" spans="1:9" x14ac:dyDescent="0.25">
      <c r="A661">
        <v>660</v>
      </c>
      <c r="F661">
        <v>151.48300599999999</v>
      </c>
      <c r="G661">
        <v>6.1302640000000004</v>
      </c>
      <c r="H661">
        <v>150.01542599999999</v>
      </c>
      <c r="I661">
        <v>9.7134230000000006</v>
      </c>
    </row>
    <row r="662" spans="1:9" x14ac:dyDescent="0.25">
      <c r="A662">
        <v>661</v>
      </c>
      <c r="F662">
        <v>151.478511</v>
      </c>
      <c r="G662">
        <v>6.1485940000000001</v>
      </c>
      <c r="H662">
        <v>150.01542599999999</v>
      </c>
      <c r="I662">
        <v>9.7134230000000006</v>
      </c>
    </row>
    <row r="663" spans="1:9" x14ac:dyDescent="0.25">
      <c r="A663">
        <v>662</v>
      </c>
      <c r="F663">
        <v>151.49310400000002</v>
      </c>
      <c r="G663">
        <v>6.159904</v>
      </c>
      <c r="H663">
        <v>150.01542599999999</v>
      </c>
      <c r="I663">
        <v>9.7134230000000006</v>
      </c>
    </row>
    <row r="664" spans="1:9" x14ac:dyDescent="0.25">
      <c r="A664">
        <v>663</v>
      </c>
      <c r="B664">
        <v>122.46975800000001</v>
      </c>
      <c r="C664">
        <v>6.1955929999999997</v>
      </c>
      <c r="F664">
        <v>151.471846</v>
      </c>
      <c r="G664">
        <v>6.1190040000000003</v>
      </c>
      <c r="H664">
        <v>150.01542599999999</v>
      </c>
      <c r="I664">
        <v>9.7134230000000006</v>
      </c>
    </row>
    <row r="665" spans="1:9" x14ac:dyDescent="0.25">
      <c r="A665">
        <v>664</v>
      </c>
      <c r="B665">
        <v>122.48819</v>
      </c>
      <c r="C665">
        <v>6.2471059999999996</v>
      </c>
      <c r="H665">
        <v>150.01542599999999</v>
      </c>
      <c r="I665">
        <v>9.7134230000000006</v>
      </c>
    </row>
    <row r="666" spans="1:9" x14ac:dyDescent="0.25">
      <c r="A666">
        <v>665</v>
      </c>
      <c r="B666">
        <v>122.46516100000001</v>
      </c>
      <c r="C666">
        <v>6.2593269999999999</v>
      </c>
      <c r="H666">
        <v>150.01542599999999</v>
      </c>
      <c r="I666">
        <v>9.7134230000000006</v>
      </c>
    </row>
    <row r="667" spans="1:9" x14ac:dyDescent="0.25">
      <c r="A667">
        <v>666</v>
      </c>
      <c r="B667">
        <v>122.45056600000001</v>
      </c>
      <c r="C667">
        <v>6.2300360000000001</v>
      </c>
    </row>
    <row r="668" spans="1:9" x14ac:dyDescent="0.25">
      <c r="A668">
        <v>667</v>
      </c>
      <c r="B668">
        <v>122.47278700000001</v>
      </c>
      <c r="C668">
        <v>6.2109459999999999</v>
      </c>
    </row>
    <row r="669" spans="1:9" x14ac:dyDescent="0.25">
      <c r="A669">
        <v>668</v>
      </c>
      <c r="B669">
        <v>122.44278800000001</v>
      </c>
      <c r="C669">
        <v>6.2326620000000004</v>
      </c>
    </row>
    <row r="670" spans="1:9" x14ac:dyDescent="0.25">
      <c r="A670">
        <v>669</v>
      </c>
      <c r="B670">
        <v>122.462289</v>
      </c>
      <c r="C670">
        <v>6.2449849999999998</v>
      </c>
    </row>
    <row r="671" spans="1:9" x14ac:dyDescent="0.25">
      <c r="A671">
        <v>670</v>
      </c>
      <c r="B671">
        <v>122.47409900000001</v>
      </c>
      <c r="C671">
        <v>6.2383689999999996</v>
      </c>
    </row>
    <row r="672" spans="1:9" x14ac:dyDescent="0.25">
      <c r="A672">
        <v>671</v>
      </c>
      <c r="B672">
        <v>122.47273700000001</v>
      </c>
      <c r="C672">
        <v>6.2363489999999997</v>
      </c>
      <c r="D672">
        <v>115.176545</v>
      </c>
      <c r="E672">
        <v>8.1973590000000005</v>
      </c>
    </row>
    <row r="673" spans="1:9" x14ac:dyDescent="0.25">
      <c r="A673">
        <v>672</v>
      </c>
      <c r="B673">
        <v>122.46975800000001</v>
      </c>
      <c r="C673">
        <v>6.1955929999999997</v>
      </c>
      <c r="D673">
        <v>115.191849</v>
      </c>
      <c r="E673">
        <v>8.2086220000000001</v>
      </c>
    </row>
    <row r="674" spans="1:9" x14ac:dyDescent="0.25">
      <c r="A674">
        <v>673</v>
      </c>
      <c r="B674">
        <v>122.46975800000001</v>
      </c>
      <c r="C674">
        <v>6.1955929999999997</v>
      </c>
      <c r="D674">
        <v>115.14705000000001</v>
      </c>
      <c r="E674">
        <v>8.2285190000000004</v>
      </c>
    </row>
    <row r="675" spans="1:9" x14ac:dyDescent="0.25">
      <c r="A675">
        <v>674</v>
      </c>
      <c r="D675">
        <v>115.19604200000001</v>
      </c>
      <c r="E675">
        <v>8.1713009999999997</v>
      </c>
    </row>
    <row r="676" spans="1:9" x14ac:dyDescent="0.25">
      <c r="A676">
        <v>675</v>
      </c>
      <c r="D676">
        <v>115.16770600000001</v>
      </c>
      <c r="E676">
        <v>8.1753909999999994</v>
      </c>
    </row>
    <row r="677" spans="1:9" x14ac:dyDescent="0.25">
      <c r="A677">
        <v>676</v>
      </c>
      <c r="D677">
        <v>115.175183</v>
      </c>
      <c r="E677">
        <v>8.2079140000000006</v>
      </c>
    </row>
    <row r="678" spans="1:9" x14ac:dyDescent="0.25">
      <c r="A678">
        <v>677</v>
      </c>
      <c r="D678">
        <v>115.17841000000001</v>
      </c>
      <c r="E678">
        <v>8.2345799999999993</v>
      </c>
    </row>
    <row r="679" spans="1:9" x14ac:dyDescent="0.25">
      <c r="A679">
        <v>678</v>
      </c>
      <c r="D679">
        <v>115.176545</v>
      </c>
      <c r="E679">
        <v>8.1973590000000005</v>
      </c>
      <c r="F679">
        <v>118.46309300000001</v>
      </c>
      <c r="G679">
        <v>5.156606</v>
      </c>
    </row>
    <row r="680" spans="1:9" x14ac:dyDescent="0.25">
      <c r="A680">
        <v>679</v>
      </c>
      <c r="F680">
        <v>118.46379900000001</v>
      </c>
      <c r="G680">
        <v>5.1288289999999996</v>
      </c>
      <c r="H680">
        <v>115.845956</v>
      </c>
      <c r="I680">
        <v>9.6621839999999999</v>
      </c>
    </row>
    <row r="681" spans="1:9" x14ac:dyDescent="0.25">
      <c r="A681">
        <v>680</v>
      </c>
      <c r="F681">
        <v>118.491883</v>
      </c>
      <c r="G681">
        <v>5.1347889999999996</v>
      </c>
      <c r="H681">
        <v>115.87575200000001</v>
      </c>
      <c r="I681">
        <v>9.5604720000000007</v>
      </c>
    </row>
    <row r="682" spans="1:9" x14ac:dyDescent="0.25">
      <c r="A682">
        <v>681</v>
      </c>
      <c r="F682">
        <v>118.47733400000001</v>
      </c>
      <c r="G682">
        <v>5.1174660000000003</v>
      </c>
      <c r="H682">
        <v>115.82116000000001</v>
      </c>
      <c r="I682">
        <v>9.5508260000000007</v>
      </c>
    </row>
    <row r="683" spans="1:9" x14ac:dyDescent="0.25">
      <c r="A683">
        <v>682</v>
      </c>
      <c r="F683">
        <v>118.48516500000001</v>
      </c>
      <c r="G683">
        <v>5.1374649999999997</v>
      </c>
      <c r="H683">
        <v>115.87019800000002</v>
      </c>
      <c r="I683">
        <v>9.5548160000000006</v>
      </c>
    </row>
    <row r="684" spans="1:9" x14ac:dyDescent="0.25">
      <c r="A684">
        <v>683</v>
      </c>
      <c r="F684">
        <v>118.48910600000001</v>
      </c>
      <c r="G684">
        <v>5.1204960000000002</v>
      </c>
      <c r="H684">
        <v>115.84600500000001</v>
      </c>
      <c r="I684">
        <v>9.5901169999999993</v>
      </c>
    </row>
    <row r="685" spans="1:9" x14ac:dyDescent="0.25">
      <c r="A685">
        <v>684</v>
      </c>
      <c r="F685">
        <v>118.46885400000001</v>
      </c>
      <c r="G685">
        <v>5.1529689999999997</v>
      </c>
      <c r="H685">
        <v>115.84433800000001</v>
      </c>
      <c r="I685">
        <v>9.6011769999999999</v>
      </c>
    </row>
    <row r="686" spans="1:9" x14ac:dyDescent="0.25">
      <c r="A686">
        <v>685</v>
      </c>
      <c r="B686">
        <v>98.082467000000008</v>
      </c>
      <c r="C686">
        <v>6.8057129999999999</v>
      </c>
      <c r="F686">
        <v>118.46309300000001</v>
      </c>
      <c r="G686">
        <v>5.156606</v>
      </c>
      <c r="H686">
        <v>115.88413700000001</v>
      </c>
      <c r="I686">
        <v>9.5784500000000001</v>
      </c>
    </row>
    <row r="687" spans="1:9" x14ac:dyDescent="0.25">
      <c r="A687">
        <v>686</v>
      </c>
      <c r="B687">
        <v>98.161202000000003</v>
      </c>
      <c r="C687">
        <v>6.7968760000000001</v>
      </c>
      <c r="H687">
        <v>115.845956</v>
      </c>
      <c r="I687">
        <v>9.6621839999999999</v>
      </c>
    </row>
    <row r="688" spans="1:9" x14ac:dyDescent="0.25">
      <c r="A688">
        <v>687</v>
      </c>
      <c r="B688">
        <v>98.155390000000011</v>
      </c>
      <c r="C688">
        <v>6.7539490000000004</v>
      </c>
    </row>
    <row r="689" spans="1:9" x14ac:dyDescent="0.25">
      <c r="A689">
        <v>688</v>
      </c>
      <c r="B689">
        <v>98.165492</v>
      </c>
      <c r="C689">
        <v>6.7608170000000003</v>
      </c>
    </row>
    <row r="690" spans="1:9" x14ac:dyDescent="0.25">
      <c r="A690">
        <v>689</v>
      </c>
      <c r="B690">
        <v>98.161149000000009</v>
      </c>
      <c r="C690">
        <v>6.754251</v>
      </c>
    </row>
    <row r="691" spans="1:9" x14ac:dyDescent="0.25">
      <c r="A691">
        <v>690</v>
      </c>
      <c r="B691">
        <v>98.172209000000009</v>
      </c>
      <c r="C691">
        <v>6.7612209999999999</v>
      </c>
    </row>
    <row r="692" spans="1:9" x14ac:dyDescent="0.25">
      <c r="A692">
        <v>691</v>
      </c>
      <c r="B692">
        <v>98.146048000000008</v>
      </c>
      <c r="C692">
        <v>6.7762200000000004</v>
      </c>
      <c r="D692">
        <v>91.504065000000011</v>
      </c>
      <c r="E692">
        <v>8.6016320000000004</v>
      </c>
    </row>
    <row r="693" spans="1:9" x14ac:dyDescent="0.25">
      <c r="A693">
        <v>692</v>
      </c>
      <c r="B693">
        <v>98.083173000000002</v>
      </c>
      <c r="C693">
        <v>6.7956130000000003</v>
      </c>
      <c r="D693">
        <v>91.550780000000003</v>
      </c>
      <c r="E693">
        <v>8.5729469999999992</v>
      </c>
    </row>
    <row r="694" spans="1:9" x14ac:dyDescent="0.25">
      <c r="A694">
        <v>693</v>
      </c>
      <c r="B694">
        <v>98.024792000000005</v>
      </c>
      <c r="C694">
        <v>6.7910680000000001</v>
      </c>
      <c r="D694">
        <v>91.543305000000004</v>
      </c>
      <c r="E694">
        <v>8.5784009999999995</v>
      </c>
    </row>
    <row r="695" spans="1:9" x14ac:dyDescent="0.25">
      <c r="A695">
        <v>694</v>
      </c>
      <c r="B695">
        <v>98.082467000000008</v>
      </c>
      <c r="C695">
        <v>6.8057129999999999</v>
      </c>
      <c r="D695">
        <v>91.522498000000013</v>
      </c>
      <c r="E695">
        <v>8.5907230000000006</v>
      </c>
    </row>
    <row r="696" spans="1:9" x14ac:dyDescent="0.25">
      <c r="A696">
        <v>695</v>
      </c>
      <c r="D696">
        <v>91.524011999999999</v>
      </c>
      <c r="E696">
        <v>8.5930470000000003</v>
      </c>
    </row>
    <row r="697" spans="1:9" x14ac:dyDescent="0.25">
      <c r="A697">
        <v>696</v>
      </c>
      <c r="D697">
        <v>91.535730999999998</v>
      </c>
      <c r="E697">
        <v>8.5999160000000003</v>
      </c>
    </row>
    <row r="698" spans="1:9" x14ac:dyDescent="0.25">
      <c r="A698">
        <v>697</v>
      </c>
      <c r="D698">
        <v>91.522700000000015</v>
      </c>
      <c r="E698">
        <v>8.5982990000000008</v>
      </c>
    </row>
    <row r="699" spans="1:9" x14ac:dyDescent="0.25">
      <c r="A699">
        <v>698</v>
      </c>
      <c r="D699">
        <v>91.512852000000009</v>
      </c>
      <c r="E699">
        <v>8.6031479999999991</v>
      </c>
    </row>
    <row r="700" spans="1:9" x14ac:dyDescent="0.25">
      <c r="A700">
        <v>699</v>
      </c>
      <c r="D700">
        <v>91.457703000000009</v>
      </c>
      <c r="E700">
        <v>8.5649669999999993</v>
      </c>
    </row>
    <row r="701" spans="1:9" x14ac:dyDescent="0.25">
      <c r="A701">
        <v>700</v>
      </c>
      <c r="D701">
        <v>91.504065000000011</v>
      </c>
      <c r="E701">
        <v>8.6016320000000004</v>
      </c>
    </row>
    <row r="702" spans="1:9" x14ac:dyDescent="0.25">
      <c r="A702">
        <v>701</v>
      </c>
      <c r="F702">
        <v>93.178424000000007</v>
      </c>
      <c r="G702">
        <v>6.204027</v>
      </c>
      <c r="H702">
        <v>91.334073000000004</v>
      </c>
      <c r="I702">
        <v>10.178622000000001</v>
      </c>
    </row>
    <row r="703" spans="1:9" x14ac:dyDescent="0.25">
      <c r="A703">
        <v>702</v>
      </c>
      <c r="F703">
        <v>93.197818000000012</v>
      </c>
      <c r="G703">
        <v>6.2092790000000004</v>
      </c>
      <c r="H703">
        <v>91.299479000000005</v>
      </c>
      <c r="I703">
        <v>10.204276999999999</v>
      </c>
    </row>
    <row r="704" spans="1:9" x14ac:dyDescent="0.25">
      <c r="A704">
        <v>703</v>
      </c>
      <c r="F704">
        <v>93.225896000000006</v>
      </c>
      <c r="G704">
        <v>6.2011989999999999</v>
      </c>
      <c r="H704">
        <v>91.310589000000007</v>
      </c>
      <c r="I704">
        <v>10.170794000000001</v>
      </c>
    </row>
    <row r="705" spans="1:9" x14ac:dyDescent="0.25">
      <c r="A705">
        <v>704</v>
      </c>
      <c r="F705">
        <v>93.223067000000015</v>
      </c>
      <c r="G705">
        <v>6.1982699999999999</v>
      </c>
      <c r="H705">
        <v>91.293168000000009</v>
      </c>
      <c r="I705">
        <v>10.181905</v>
      </c>
    </row>
    <row r="706" spans="1:9" x14ac:dyDescent="0.25">
      <c r="A706">
        <v>705</v>
      </c>
      <c r="F706">
        <v>93.208373000000009</v>
      </c>
      <c r="G706">
        <v>6.1954419999999999</v>
      </c>
      <c r="H706">
        <v>91.288571000000005</v>
      </c>
      <c r="I706">
        <v>10.177612</v>
      </c>
    </row>
    <row r="707" spans="1:9" x14ac:dyDescent="0.25">
      <c r="A707">
        <v>706</v>
      </c>
      <c r="B707">
        <v>77.348373000000009</v>
      </c>
      <c r="C707">
        <v>7.061458</v>
      </c>
      <c r="F707">
        <v>93.23397700000001</v>
      </c>
      <c r="G707">
        <v>6.1621100000000002</v>
      </c>
      <c r="H707">
        <v>91.277863000000011</v>
      </c>
      <c r="I707">
        <v>10.205894000000001</v>
      </c>
    </row>
    <row r="708" spans="1:9" x14ac:dyDescent="0.25">
      <c r="A708">
        <v>707</v>
      </c>
      <c r="B708">
        <v>77.290294000000003</v>
      </c>
      <c r="C708">
        <v>7.0364589999999998</v>
      </c>
      <c r="F708">
        <v>93.178424000000007</v>
      </c>
      <c r="G708">
        <v>6.204027</v>
      </c>
      <c r="H708">
        <v>91.277663000000004</v>
      </c>
      <c r="I708">
        <v>10.210084999999999</v>
      </c>
    </row>
    <row r="709" spans="1:9" x14ac:dyDescent="0.25">
      <c r="A709">
        <v>708</v>
      </c>
      <c r="B709">
        <v>77.299941000000004</v>
      </c>
      <c r="C709">
        <v>7.0348430000000004</v>
      </c>
      <c r="H709">
        <v>91.334073000000004</v>
      </c>
      <c r="I709">
        <v>10.178622000000001</v>
      </c>
    </row>
    <row r="710" spans="1:9" x14ac:dyDescent="0.25">
      <c r="A710">
        <v>709</v>
      </c>
      <c r="B710">
        <v>77.282517000000013</v>
      </c>
      <c r="C710">
        <v>7.0551459999999997</v>
      </c>
      <c r="H710">
        <v>91.334073000000004</v>
      </c>
      <c r="I710">
        <v>10.178622000000001</v>
      </c>
    </row>
    <row r="711" spans="1:9" x14ac:dyDescent="0.25">
      <c r="A711">
        <v>710</v>
      </c>
      <c r="B711">
        <v>77.249590000000012</v>
      </c>
      <c r="C711">
        <v>7.047822</v>
      </c>
    </row>
    <row r="712" spans="1:9" x14ac:dyDescent="0.25">
      <c r="A712">
        <v>711</v>
      </c>
      <c r="B712">
        <v>77.302416000000008</v>
      </c>
      <c r="C712">
        <v>7.0559529999999997</v>
      </c>
    </row>
    <row r="713" spans="1:9" x14ac:dyDescent="0.25">
      <c r="A713">
        <v>712</v>
      </c>
      <c r="B713">
        <v>77.303677000000008</v>
      </c>
      <c r="C713">
        <v>7.060549</v>
      </c>
    </row>
    <row r="714" spans="1:9" x14ac:dyDescent="0.25">
      <c r="A714">
        <v>713</v>
      </c>
      <c r="B714">
        <v>77.290193000000002</v>
      </c>
      <c r="C714">
        <v>7.0627209999999998</v>
      </c>
    </row>
    <row r="715" spans="1:9" x14ac:dyDescent="0.25">
      <c r="A715">
        <v>714</v>
      </c>
      <c r="B715">
        <v>77.283881000000008</v>
      </c>
      <c r="C715">
        <v>7.0511549999999996</v>
      </c>
      <c r="D715">
        <v>71.904307000000003</v>
      </c>
      <c r="E715">
        <v>8.4335100000000001</v>
      </c>
    </row>
    <row r="716" spans="1:9" x14ac:dyDescent="0.25">
      <c r="A716">
        <v>715</v>
      </c>
      <c r="B716">
        <v>77.286760000000001</v>
      </c>
      <c r="C716">
        <v>7.152514</v>
      </c>
      <c r="D716">
        <v>71.856986000000006</v>
      </c>
      <c r="E716">
        <v>8.3926029999999994</v>
      </c>
    </row>
    <row r="717" spans="1:9" x14ac:dyDescent="0.25">
      <c r="A717">
        <v>716</v>
      </c>
      <c r="D717">
        <v>71.874308000000013</v>
      </c>
      <c r="E717">
        <v>8.4485589999999995</v>
      </c>
    </row>
    <row r="718" spans="1:9" x14ac:dyDescent="0.25">
      <c r="A718">
        <v>717</v>
      </c>
      <c r="D718">
        <v>71.893903000000009</v>
      </c>
      <c r="E718">
        <v>8.4105810000000005</v>
      </c>
    </row>
    <row r="719" spans="1:9" x14ac:dyDescent="0.25">
      <c r="A719">
        <v>718</v>
      </c>
      <c r="D719">
        <v>71.883904000000001</v>
      </c>
      <c r="E719">
        <v>8.4054800000000007</v>
      </c>
    </row>
    <row r="720" spans="1:9" x14ac:dyDescent="0.25">
      <c r="A720">
        <v>719</v>
      </c>
      <c r="D720">
        <v>71.896883000000003</v>
      </c>
      <c r="E720">
        <v>8.4302770000000002</v>
      </c>
    </row>
    <row r="721" spans="1:9" x14ac:dyDescent="0.25">
      <c r="A721">
        <v>720</v>
      </c>
      <c r="D721">
        <v>71.918599</v>
      </c>
      <c r="E721">
        <v>8.4041169999999994</v>
      </c>
    </row>
    <row r="722" spans="1:9" x14ac:dyDescent="0.25">
      <c r="A722">
        <v>721</v>
      </c>
      <c r="D722">
        <v>71.914155000000008</v>
      </c>
      <c r="E722">
        <v>8.4186610000000002</v>
      </c>
      <c r="F722">
        <v>74.18176600000001</v>
      </c>
      <c r="G722">
        <v>6.0359040000000004</v>
      </c>
    </row>
    <row r="723" spans="1:9" x14ac:dyDescent="0.25">
      <c r="A723">
        <v>722</v>
      </c>
      <c r="D723">
        <v>71.926174000000003</v>
      </c>
      <c r="E723">
        <v>8.4077529999999996</v>
      </c>
      <c r="F723">
        <v>74.170605000000009</v>
      </c>
      <c r="G723">
        <v>6.0252990000000004</v>
      </c>
    </row>
    <row r="724" spans="1:9" x14ac:dyDescent="0.25">
      <c r="A724">
        <v>723</v>
      </c>
      <c r="D724">
        <v>71.904307000000003</v>
      </c>
      <c r="E724">
        <v>8.4335100000000001</v>
      </c>
      <c r="F724">
        <v>74.162323000000001</v>
      </c>
      <c r="G724">
        <v>6.0326719999999998</v>
      </c>
      <c r="H724">
        <v>72.015867000000014</v>
      </c>
      <c r="I724">
        <v>9.7470789999999994</v>
      </c>
    </row>
    <row r="725" spans="1:9" x14ac:dyDescent="0.25">
      <c r="A725">
        <v>724</v>
      </c>
      <c r="F725">
        <v>74.157778000000008</v>
      </c>
      <c r="G725">
        <v>5.9896440000000002</v>
      </c>
      <c r="H725">
        <v>72.052178000000012</v>
      </c>
      <c r="I725">
        <v>9.6616289999999996</v>
      </c>
    </row>
    <row r="726" spans="1:9" x14ac:dyDescent="0.25">
      <c r="A726">
        <v>725</v>
      </c>
      <c r="F726">
        <v>74.145303000000013</v>
      </c>
      <c r="G726">
        <v>6.0064109999999999</v>
      </c>
      <c r="H726">
        <v>72.030311000000012</v>
      </c>
      <c r="I726">
        <v>9.6770320000000005</v>
      </c>
    </row>
    <row r="727" spans="1:9" x14ac:dyDescent="0.25">
      <c r="A727">
        <v>726</v>
      </c>
      <c r="F727">
        <v>74.158384000000012</v>
      </c>
      <c r="G727">
        <v>6.0268639999999998</v>
      </c>
      <c r="H727">
        <v>72.030210000000011</v>
      </c>
      <c r="I727">
        <v>9.6626390000000004</v>
      </c>
    </row>
    <row r="728" spans="1:9" x14ac:dyDescent="0.25">
      <c r="A728">
        <v>727</v>
      </c>
      <c r="F728">
        <v>74.184797000000003</v>
      </c>
      <c r="G728">
        <v>6.0623670000000001</v>
      </c>
      <c r="H728">
        <v>72.024856000000014</v>
      </c>
      <c r="I728">
        <v>9.6614769999999996</v>
      </c>
    </row>
    <row r="729" spans="1:9" x14ac:dyDescent="0.25">
      <c r="A729">
        <v>728</v>
      </c>
      <c r="F729">
        <v>74.169343000000012</v>
      </c>
      <c r="G729">
        <v>6.0591350000000004</v>
      </c>
      <c r="H729">
        <v>71.990363000000002</v>
      </c>
      <c r="I729">
        <v>9.6597600000000003</v>
      </c>
    </row>
    <row r="730" spans="1:9" x14ac:dyDescent="0.25">
      <c r="A730">
        <v>729</v>
      </c>
      <c r="B730">
        <v>56.601448000000012</v>
      </c>
      <c r="C730">
        <v>6.3044070000000003</v>
      </c>
      <c r="F730">
        <v>74.18176600000001</v>
      </c>
      <c r="G730">
        <v>6.0359040000000004</v>
      </c>
      <c r="H730">
        <v>71.982081000000008</v>
      </c>
      <c r="I730">
        <v>9.6772340000000003</v>
      </c>
    </row>
    <row r="731" spans="1:9" x14ac:dyDescent="0.25">
      <c r="A731">
        <v>730</v>
      </c>
      <c r="B731">
        <v>56.642479000000016</v>
      </c>
      <c r="C731">
        <v>6.2988920000000004</v>
      </c>
      <c r="H731">
        <v>72.014049</v>
      </c>
      <c r="I731">
        <v>9.6541540000000001</v>
      </c>
    </row>
    <row r="732" spans="1:9" x14ac:dyDescent="0.25">
      <c r="A732">
        <v>731</v>
      </c>
      <c r="B732">
        <v>56.647113000000012</v>
      </c>
      <c r="C732">
        <v>6.3029120000000001</v>
      </c>
      <c r="H732">
        <v>72.005211000000003</v>
      </c>
      <c r="I732">
        <v>9.6573860000000007</v>
      </c>
    </row>
    <row r="733" spans="1:9" x14ac:dyDescent="0.25">
      <c r="A733">
        <v>732</v>
      </c>
      <c r="B733">
        <v>56.592994000000012</v>
      </c>
      <c r="C733">
        <v>6.2758010000000004</v>
      </c>
      <c r="H733">
        <v>72.052178000000012</v>
      </c>
      <c r="I733">
        <v>9.6616289999999996</v>
      </c>
    </row>
    <row r="734" spans="1:9" x14ac:dyDescent="0.25">
      <c r="A734">
        <v>733</v>
      </c>
      <c r="B734">
        <v>56.601860000000016</v>
      </c>
      <c r="C734">
        <v>6.2788930000000001</v>
      </c>
    </row>
    <row r="735" spans="1:9" x14ac:dyDescent="0.25">
      <c r="A735">
        <v>734</v>
      </c>
      <c r="B735">
        <v>56.606807000000011</v>
      </c>
      <c r="C735">
        <v>6.3040469999999997</v>
      </c>
    </row>
    <row r="736" spans="1:9" x14ac:dyDescent="0.25">
      <c r="A736">
        <v>735</v>
      </c>
      <c r="B736">
        <v>56.615367000000013</v>
      </c>
      <c r="C736">
        <v>6.2997170000000002</v>
      </c>
    </row>
    <row r="737" spans="1:9" x14ac:dyDescent="0.25">
      <c r="A737">
        <v>736</v>
      </c>
      <c r="B737">
        <v>56.611137000000014</v>
      </c>
      <c r="C737">
        <v>6.2844090000000001</v>
      </c>
      <c r="D737">
        <v>49.097671000000012</v>
      </c>
      <c r="E737">
        <v>8.3242480000000008</v>
      </c>
    </row>
    <row r="738" spans="1:9" x14ac:dyDescent="0.25">
      <c r="A738">
        <v>737</v>
      </c>
      <c r="B738">
        <v>56.594955000000013</v>
      </c>
      <c r="C738">
        <v>6.27379</v>
      </c>
      <c r="D738">
        <v>49.097671000000012</v>
      </c>
      <c r="E738">
        <v>8.3242480000000008</v>
      </c>
    </row>
    <row r="739" spans="1:9" x14ac:dyDescent="0.25">
      <c r="A739">
        <v>738</v>
      </c>
      <c r="B739">
        <v>56.601448000000012</v>
      </c>
      <c r="C739">
        <v>6.3044070000000003</v>
      </c>
      <c r="D739">
        <v>49.049736000000017</v>
      </c>
      <c r="E739">
        <v>8.3419279999999993</v>
      </c>
    </row>
    <row r="740" spans="1:9" x14ac:dyDescent="0.25">
      <c r="A740">
        <v>739</v>
      </c>
      <c r="D740">
        <v>49.021488000000012</v>
      </c>
      <c r="E740">
        <v>8.3464120000000008</v>
      </c>
    </row>
    <row r="741" spans="1:9" x14ac:dyDescent="0.25">
      <c r="A741">
        <v>740</v>
      </c>
      <c r="D741">
        <v>48.999427000000011</v>
      </c>
      <c r="E741">
        <v>8.3250729999999997</v>
      </c>
    </row>
    <row r="742" spans="1:9" x14ac:dyDescent="0.25">
      <c r="A742">
        <v>741</v>
      </c>
      <c r="D742">
        <v>49.002624000000012</v>
      </c>
      <c r="E742">
        <v>8.3027540000000002</v>
      </c>
    </row>
    <row r="743" spans="1:9" x14ac:dyDescent="0.25">
      <c r="A743">
        <v>742</v>
      </c>
      <c r="D743">
        <v>48.998966000000017</v>
      </c>
      <c r="E743">
        <v>8.2895079999999997</v>
      </c>
    </row>
    <row r="744" spans="1:9" x14ac:dyDescent="0.25">
      <c r="A744">
        <v>743</v>
      </c>
      <c r="D744">
        <v>48.999015000000014</v>
      </c>
      <c r="E744">
        <v>8.2968259999999994</v>
      </c>
    </row>
    <row r="745" spans="1:9" x14ac:dyDescent="0.25">
      <c r="A745">
        <v>744</v>
      </c>
      <c r="D745">
        <v>49.026023000000016</v>
      </c>
      <c r="E745">
        <v>8.3294029999999992</v>
      </c>
    </row>
    <row r="746" spans="1:9" x14ac:dyDescent="0.25">
      <c r="A746">
        <v>745</v>
      </c>
      <c r="D746">
        <v>49.097671000000012</v>
      </c>
      <c r="E746">
        <v>8.3242480000000008</v>
      </c>
      <c r="F746">
        <v>52.265235000000011</v>
      </c>
      <c r="G746">
        <v>5.5216139999999996</v>
      </c>
    </row>
    <row r="747" spans="1:9" x14ac:dyDescent="0.25">
      <c r="A747">
        <v>746</v>
      </c>
      <c r="D747">
        <v>49.097671000000012</v>
      </c>
      <c r="E747">
        <v>8.3242480000000008</v>
      </c>
      <c r="F747">
        <v>52.300182000000014</v>
      </c>
      <c r="G747">
        <v>5.5597560000000001</v>
      </c>
    </row>
    <row r="748" spans="1:9" x14ac:dyDescent="0.25">
      <c r="A748">
        <v>747</v>
      </c>
      <c r="F748">
        <v>52.286884000000015</v>
      </c>
      <c r="G748">
        <v>5.5104280000000001</v>
      </c>
      <c r="H748">
        <v>48.649604000000011</v>
      </c>
      <c r="I748">
        <v>9.5543890000000005</v>
      </c>
    </row>
    <row r="749" spans="1:9" x14ac:dyDescent="0.25">
      <c r="A749">
        <v>748</v>
      </c>
      <c r="F749">
        <v>52.295696000000014</v>
      </c>
      <c r="G749">
        <v>5.5172840000000001</v>
      </c>
      <c r="H749">
        <v>48.569297000000013</v>
      </c>
      <c r="I749">
        <v>9.5005780000000009</v>
      </c>
    </row>
    <row r="750" spans="1:9" x14ac:dyDescent="0.25">
      <c r="A750">
        <v>749</v>
      </c>
      <c r="F750">
        <v>52.349716000000015</v>
      </c>
      <c r="G750">
        <v>5.5018729999999998</v>
      </c>
      <c r="H750">
        <v>48.566207000000013</v>
      </c>
      <c r="I750">
        <v>9.4628990000000002</v>
      </c>
    </row>
    <row r="751" spans="1:9" x14ac:dyDescent="0.25">
      <c r="A751">
        <v>750</v>
      </c>
      <c r="F751">
        <v>52.358429000000015</v>
      </c>
      <c r="G751">
        <v>5.5380050000000001</v>
      </c>
      <c r="H751">
        <v>48.577182000000015</v>
      </c>
      <c r="I751">
        <v>9.5049589999999995</v>
      </c>
    </row>
    <row r="752" spans="1:9" x14ac:dyDescent="0.25">
      <c r="A752">
        <v>751</v>
      </c>
      <c r="B752">
        <v>33.58880400000001</v>
      </c>
      <c r="C752">
        <v>6.6185660000000004</v>
      </c>
      <c r="F752">
        <v>52.318737000000013</v>
      </c>
      <c r="G752">
        <v>5.515841</v>
      </c>
      <c r="H752">
        <v>48.573371000000016</v>
      </c>
      <c r="I752">
        <v>9.5066079999999999</v>
      </c>
    </row>
    <row r="753" spans="1:9" x14ac:dyDescent="0.25">
      <c r="A753">
        <v>752</v>
      </c>
      <c r="B753">
        <v>33.599527000000009</v>
      </c>
      <c r="C753">
        <v>6.64377</v>
      </c>
      <c r="F753">
        <v>52.265235000000011</v>
      </c>
      <c r="G753">
        <v>5.5216139999999996</v>
      </c>
      <c r="H753">
        <v>48.570327000000013</v>
      </c>
      <c r="I753">
        <v>9.5344929999999994</v>
      </c>
    </row>
    <row r="754" spans="1:9" x14ac:dyDescent="0.25">
      <c r="A754">
        <v>753</v>
      </c>
      <c r="B754">
        <v>33.577413000000014</v>
      </c>
      <c r="C754">
        <v>6.6582030000000003</v>
      </c>
      <c r="H754">
        <v>48.57574000000001</v>
      </c>
      <c r="I754">
        <v>9.5089790000000001</v>
      </c>
    </row>
    <row r="755" spans="1:9" x14ac:dyDescent="0.25">
      <c r="A755">
        <v>754</v>
      </c>
      <c r="B755">
        <v>33.583236000000014</v>
      </c>
      <c r="C755">
        <v>6.6600070000000002</v>
      </c>
      <c r="H755">
        <v>48.582286000000011</v>
      </c>
      <c r="I755">
        <v>9.5240810000000007</v>
      </c>
    </row>
    <row r="756" spans="1:9" x14ac:dyDescent="0.25">
      <c r="A756">
        <v>755</v>
      </c>
      <c r="B756">
        <v>33.585043000000013</v>
      </c>
      <c r="C756">
        <v>6.6177929999999998</v>
      </c>
      <c r="H756">
        <v>48.556720000000013</v>
      </c>
      <c r="I756">
        <v>9.5305239999999998</v>
      </c>
    </row>
    <row r="757" spans="1:9" x14ac:dyDescent="0.25">
      <c r="A757">
        <v>756</v>
      </c>
      <c r="B757">
        <v>33.590250000000012</v>
      </c>
      <c r="C757">
        <v>6.6281530000000002</v>
      </c>
      <c r="H757">
        <v>48.649604000000011</v>
      </c>
      <c r="I757">
        <v>9.5543890000000005</v>
      </c>
    </row>
    <row r="758" spans="1:9" x14ac:dyDescent="0.25">
      <c r="A758">
        <v>757</v>
      </c>
      <c r="B758">
        <v>33.584011000000018</v>
      </c>
      <c r="C758">
        <v>6.6126899999999997</v>
      </c>
    </row>
    <row r="759" spans="1:9" x14ac:dyDescent="0.25">
      <c r="A759">
        <v>758</v>
      </c>
      <c r="B759">
        <v>33.559425000000019</v>
      </c>
      <c r="C759">
        <v>6.6203180000000001</v>
      </c>
    </row>
    <row r="760" spans="1:9" x14ac:dyDescent="0.25">
      <c r="A760">
        <v>759</v>
      </c>
      <c r="B760">
        <v>33.530510000000014</v>
      </c>
      <c r="C760">
        <v>6.6156280000000001</v>
      </c>
    </row>
    <row r="761" spans="1:9" x14ac:dyDescent="0.25">
      <c r="A761">
        <v>760</v>
      </c>
      <c r="B761">
        <v>33.571020000000019</v>
      </c>
      <c r="C761">
        <v>6.6331530000000001</v>
      </c>
      <c r="D761">
        <v>25.995599000000013</v>
      </c>
      <c r="E761">
        <v>8.1716270000000009</v>
      </c>
    </row>
    <row r="762" spans="1:9" x14ac:dyDescent="0.25">
      <c r="A762">
        <v>761</v>
      </c>
      <c r="B762">
        <v>33.567724000000013</v>
      </c>
      <c r="C762">
        <v>6.6135149999999996</v>
      </c>
      <c r="D762">
        <v>26.001476000000011</v>
      </c>
      <c r="E762">
        <v>8.1683810000000001</v>
      </c>
    </row>
    <row r="763" spans="1:9" x14ac:dyDescent="0.25">
      <c r="A763">
        <v>762</v>
      </c>
      <c r="B763">
        <v>33.58880400000001</v>
      </c>
      <c r="C763">
        <v>6.6185660000000004</v>
      </c>
      <c r="D763">
        <v>25.933284000000015</v>
      </c>
      <c r="E763">
        <v>8.1998730000000002</v>
      </c>
    </row>
    <row r="764" spans="1:9" x14ac:dyDescent="0.25">
      <c r="A764">
        <v>763</v>
      </c>
      <c r="D764">
        <v>25.955343000000013</v>
      </c>
      <c r="E764">
        <v>8.1985329999999994</v>
      </c>
    </row>
    <row r="765" spans="1:9" x14ac:dyDescent="0.25">
      <c r="A765">
        <v>764</v>
      </c>
      <c r="D765">
        <v>25.973590000000016</v>
      </c>
      <c r="E765">
        <v>8.181832</v>
      </c>
    </row>
    <row r="766" spans="1:9" x14ac:dyDescent="0.25">
      <c r="A766">
        <v>765</v>
      </c>
      <c r="D766">
        <v>25.963436000000016</v>
      </c>
      <c r="E766">
        <v>8.1808540000000001</v>
      </c>
    </row>
    <row r="767" spans="1:9" x14ac:dyDescent="0.25">
      <c r="A767">
        <v>766</v>
      </c>
      <c r="D767">
        <v>25.962869000000012</v>
      </c>
      <c r="E767">
        <v>8.1911109999999994</v>
      </c>
    </row>
    <row r="768" spans="1:9" x14ac:dyDescent="0.25">
      <c r="A768">
        <v>767</v>
      </c>
      <c r="D768">
        <v>25.970445000000012</v>
      </c>
      <c r="E768">
        <v>8.1560100000000002</v>
      </c>
      <c r="F768">
        <v>30.851631000000012</v>
      </c>
      <c r="G768">
        <v>5.5556840000000003</v>
      </c>
    </row>
    <row r="769" spans="1:9" x14ac:dyDescent="0.25">
      <c r="A769">
        <v>768</v>
      </c>
      <c r="D769">
        <v>25.948024000000018</v>
      </c>
      <c r="E769">
        <v>8.1518859999999993</v>
      </c>
      <c r="F769">
        <v>30.868278000000018</v>
      </c>
      <c r="G769">
        <v>5.5757859999999999</v>
      </c>
    </row>
    <row r="770" spans="1:9" x14ac:dyDescent="0.25">
      <c r="A770">
        <v>769</v>
      </c>
      <c r="D770">
        <v>25.962560000000011</v>
      </c>
      <c r="E770">
        <v>8.1645149999999997</v>
      </c>
      <c r="F770">
        <v>30.871732000000009</v>
      </c>
      <c r="G770">
        <v>5.5693950000000001</v>
      </c>
    </row>
    <row r="771" spans="1:9" x14ac:dyDescent="0.25">
      <c r="A771">
        <v>770</v>
      </c>
      <c r="D771">
        <v>25.972507000000014</v>
      </c>
      <c r="E771">
        <v>8.2184810000000006</v>
      </c>
      <c r="F771">
        <v>30.855804000000013</v>
      </c>
      <c r="G771">
        <v>5.5394990000000002</v>
      </c>
    </row>
    <row r="772" spans="1:9" x14ac:dyDescent="0.25">
      <c r="A772">
        <v>771</v>
      </c>
      <c r="D772">
        <v>25.983488000000015</v>
      </c>
      <c r="E772">
        <v>8.2655399999999997</v>
      </c>
      <c r="F772">
        <v>30.855547000000016</v>
      </c>
      <c r="G772">
        <v>5.543005</v>
      </c>
      <c r="H772">
        <v>26.623350000000016</v>
      </c>
      <c r="I772">
        <v>9.5728930000000005</v>
      </c>
    </row>
    <row r="773" spans="1:9" x14ac:dyDescent="0.25">
      <c r="A773">
        <v>772</v>
      </c>
      <c r="D773">
        <v>25.995599000000013</v>
      </c>
      <c r="E773">
        <v>8.1716270000000009</v>
      </c>
      <c r="F773">
        <v>30.85467100000001</v>
      </c>
      <c r="G773">
        <v>5.5502200000000004</v>
      </c>
      <c r="H773">
        <v>26.591083000000012</v>
      </c>
      <c r="I773">
        <v>9.5603160000000003</v>
      </c>
    </row>
    <row r="774" spans="1:9" x14ac:dyDescent="0.25">
      <c r="A774">
        <v>773</v>
      </c>
      <c r="F774">
        <v>30.816682000000014</v>
      </c>
      <c r="G774">
        <v>5.5587249999999999</v>
      </c>
      <c r="H774">
        <v>26.600978000000012</v>
      </c>
      <c r="I774">
        <v>9.5539760000000005</v>
      </c>
    </row>
    <row r="775" spans="1:9" x14ac:dyDescent="0.25">
      <c r="A775">
        <v>774</v>
      </c>
      <c r="F775">
        <v>30.788902000000014</v>
      </c>
      <c r="G775">
        <v>5.5551170000000001</v>
      </c>
      <c r="H775">
        <v>26.574024000000009</v>
      </c>
      <c r="I775">
        <v>9.5509360000000001</v>
      </c>
    </row>
    <row r="776" spans="1:9" x14ac:dyDescent="0.25">
      <c r="A776">
        <v>775</v>
      </c>
      <c r="F776">
        <v>30.806530000000009</v>
      </c>
      <c r="G776">
        <v>5.5491380000000001</v>
      </c>
      <c r="H776">
        <v>26.552942000000016</v>
      </c>
      <c r="I776">
        <v>9.5538229999999995</v>
      </c>
    </row>
    <row r="777" spans="1:9" x14ac:dyDescent="0.25">
      <c r="A777">
        <v>776</v>
      </c>
      <c r="B777">
        <v>15.459046000000015</v>
      </c>
      <c r="C777">
        <v>6.806184</v>
      </c>
      <c r="F777">
        <v>30.826889000000008</v>
      </c>
      <c r="G777">
        <v>5.5404270000000002</v>
      </c>
      <c r="H777">
        <v>26.544231000000011</v>
      </c>
      <c r="I777">
        <v>9.5668120000000005</v>
      </c>
    </row>
    <row r="778" spans="1:9" x14ac:dyDescent="0.25">
      <c r="A778">
        <v>777</v>
      </c>
      <c r="B778">
        <v>15.459046000000015</v>
      </c>
      <c r="C778">
        <v>6.806184</v>
      </c>
      <c r="F778">
        <v>30.810344000000015</v>
      </c>
      <c r="G778">
        <v>5.578157</v>
      </c>
      <c r="H778">
        <v>26.550829000000014</v>
      </c>
      <c r="I778">
        <v>9.5542350000000003</v>
      </c>
    </row>
    <row r="779" spans="1:9" x14ac:dyDescent="0.25">
      <c r="A779">
        <v>778</v>
      </c>
      <c r="B779">
        <v>15.459046000000015</v>
      </c>
      <c r="C779">
        <v>6.806184</v>
      </c>
      <c r="F779">
        <v>30.851631000000012</v>
      </c>
      <c r="G779">
        <v>5.5556840000000003</v>
      </c>
      <c r="H779">
        <v>26.532014000000018</v>
      </c>
      <c r="I779">
        <v>9.5663470000000004</v>
      </c>
    </row>
    <row r="780" spans="1:9" x14ac:dyDescent="0.25">
      <c r="A780">
        <v>779</v>
      </c>
      <c r="B780">
        <v>15.459046000000015</v>
      </c>
      <c r="C780">
        <v>6.806184</v>
      </c>
      <c r="H780">
        <v>26.540571000000014</v>
      </c>
      <c r="I780">
        <v>9.5578430000000001</v>
      </c>
    </row>
    <row r="781" spans="1:9" x14ac:dyDescent="0.25">
      <c r="A781">
        <v>780</v>
      </c>
      <c r="B781">
        <v>15.459046000000015</v>
      </c>
      <c r="C781">
        <v>6.806184</v>
      </c>
      <c r="H781">
        <v>26.535415000000015</v>
      </c>
      <c r="I781">
        <v>9.5483060000000002</v>
      </c>
    </row>
    <row r="782" spans="1:9" x14ac:dyDescent="0.25">
      <c r="A782">
        <v>781</v>
      </c>
      <c r="B782">
        <v>15.459046000000015</v>
      </c>
      <c r="C782">
        <v>6.806184</v>
      </c>
      <c r="H782">
        <v>26.544126000000013</v>
      </c>
      <c r="I782">
        <v>9.5386170000000003</v>
      </c>
    </row>
    <row r="783" spans="1:9" x14ac:dyDescent="0.25">
      <c r="A783">
        <v>782</v>
      </c>
      <c r="B783">
        <v>15.459046000000015</v>
      </c>
      <c r="C783">
        <v>6.806184</v>
      </c>
      <c r="H783">
        <v>26.57113600000001</v>
      </c>
      <c r="I783">
        <v>9.5504200000000008</v>
      </c>
    </row>
    <row r="784" spans="1:9" x14ac:dyDescent="0.25">
      <c r="A784">
        <v>783</v>
      </c>
      <c r="B784">
        <v>15.459046000000015</v>
      </c>
      <c r="C784">
        <v>6.806184</v>
      </c>
      <c r="H784">
        <v>26.589796000000014</v>
      </c>
      <c r="I784">
        <v>9.5803159999999998</v>
      </c>
    </row>
    <row r="785" spans="1:11" x14ac:dyDescent="0.25">
      <c r="A785">
        <v>784</v>
      </c>
      <c r="B785">
        <v>15.459046000000015</v>
      </c>
      <c r="C785">
        <v>6.806184</v>
      </c>
      <c r="H785">
        <v>26.623350000000016</v>
      </c>
      <c r="I785">
        <v>9.5728930000000005</v>
      </c>
    </row>
    <row r="786" spans="1:11" x14ac:dyDescent="0.25">
      <c r="A786">
        <v>785</v>
      </c>
      <c r="B786">
        <v>15.459046000000015</v>
      </c>
      <c r="C786">
        <v>6.806184</v>
      </c>
    </row>
    <row r="787" spans="1:11" x14ac:dyDescent="0.25">
      <c r="A787">
        <v>786</v>
      </c>
      <c r="B787">
        <v>15.459046000000015</v>
      </c>
      <c r="C787">
        <v>6.806184</v>
      </c>
    </row>
    <row r="788" spans="1:11" x14ac:dyDescent="0.25">
      <c r="A788">
        <v>787</v>
      </c>
      <c r="B788">
        <v>15.459046000000015</v>
      </c>
      <c r="C788">
        <v>6.806184</v>
      </c>
      <c r="D788">
        <v>10.577088000000018</v>
      </c>
      <c r="E788">
        <v>8.161835</v>
      </c>
    </row>
    <row r="789" spans="1:11" x14ac:dyDescent="0.25">
      <c r="A789">
        <v>788</v>
      </c>
      <c r="B789">
        <v>15.459046000000015</v>
      </c>
      <c r="C789">
        <v>6.806184</v>
      </c>
      <c r="D789">
        <v>10.577088000000018</v>
      </c>
      <c r="E789">
        <v>8.161835</v>
      </c>
    </row>
    <row r="790" spans="1:11" x14ac:dyDescent="0.25">
      <c r="A790">
        <v>789</v>
      </c>
      <c r="B790">
        <v>15.446829000000015</v>
      </c>
      <c r="C790">
        <v>6.7721140000000002</v>
      </c>
      <c r="D790">
        <v>10.568945000000014</v>
      </c>
      <c r="E790">
        <v>8.1452369999999998</v>
      </c>
    </row>
    <row r="791" spans="1:11" x14ac:dyDescent="0.25">
      <c r="A791">
        <v>790</v>
      </c>
      <c r="B791">
        <v>15.438479000000015</v>
      </c>
      <c r="C791">
        <v>6.7760319999999998</v>
      </c>
      <c r="D791">
        <v>10.525133000000011</v>
      </c>
      <c r="E791">
        <v>8.1389999999999993</v>
      </c>
    </row>
    <row r="792" spans="1:11" x14ac:dyDescent="0.25">
      <c r="A792">
        <v>791</v>
      </c>
      <c r="B792">
        <v>15.452500000000015</v>
      </c>
      <c r="C792">
        <v>6.7926799999999998</v>
      </c>
      <c r="D792">
        <v>10.507247000000014</v>
      </c>
      <c r="E792">
        <v>8.1685339999999993</v>
      </c>
    </row>
    <row r="793" spans="1:11" x14ac:dyDescent="0.25">
      <c r="A793">
        <v>792</v>
      </c>
      <c r="B793">
        <v>15.459046000000015</v>
      </c>
      <c r="C793">
        <v>6.806184</v>
      </c>
      <c r="D793">
        <v>10.525648000000011</v>
      </c>
      <c r="E793">
        <v>8.1689469999999993</v>
      </c>
    </row>
    <row r="794" spans="1:11" x14ac:dyDescent="0.25">
      <c r="A794">
        <v>793</v>
      </c>
      <c r="D794">
        <v>10.577088000000018</v>
      </c>
      <c r="E794">
        <v>8.161835</v>
      </c>
    </row>
    <row r="795" spans="1:11" x14ac:dyDescent="0.25">
      <c r="A795">
        <v>794</v>
      </c>
      <c r="D795">
        <v>10.577088000000018</v>
      </c>
      <c r="E795">
        <v>8.161835</v>
      </c>
      <c r="J795">
        <v>38.506122000000012</v>
      </c>
      <c r="K795">
        <v>13.998638</v>
      </c>
    </row>
    <row r="796" spans="1:11" x14ac:dyDescent="0.25">
      <c r="A796">
        <v>795</v>
      </c>
    </row>
    <row r="797" spans="1:11" x14ac:dyDescent="0.25">
      <c r="A797">
        <v>796</v>
      </c>
    </row>
    <row r="798" spans="1:11" x14ac:dyDescent="0.25">
      <c r="A798">
        <v>797</v>
      </c>
    </row>
    <row r="799" spans="1:11" x14ac:dyDescent="0.25">
      <c r="A799">
        <v>798</v>
      </c>
    </row>
    <row r="800" spans="1:1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1" x14ac:dyDescent="0.25">
      <c r="A817">
        <v>816</v>
      </c>
    </row>
    <row r="818" spans="1:11" x14ac:dyDescent="0.25">
      <c r="A818">
        <v>817</v>
      </c>
    </row>
    <row r="819" spans="1:11" x14ac:dyDescent="0.25">
      <c r="A819">
        <v>818</v>
      </c>
    </row>
    <row r="820" spans="1:11" x14ac:dyDescent="0.25">
      <c r="A820">
        <v>819</v>
      </c>
    </row>
    <row r="821" spans="1:11" x14ac:dyDescent="0.25">
      <c r="A821">
        <v>820</v>
      </c>
    </row>
    <row r="822" spans="1:11" x14ac:dyDescent="0.25">
      <c r="A822">
        <v>821</v>
      </c>
    </row>
    <row r="823" spans="1:11" x14ac:dyDescent="0.25">
      <c r="A823">
        <v>822</v>
      </c>
    </row>
    <row r="824" spans="1:11" x14ac:dyDescent="0.25">
      <c r="A824">
        <v>823</v>
      </c>
    </row>
    <row r="825" spans="1:11" x14ac:dyDescent="0.25">
      <c r="A825">
        <v>824</v>
      </c>
    </row>
    <row r="826" spans="1:11" x14ac:dyDescent="0.25">
      <c r="A826">
        <v>825</v>
      </c>
    </row>
    <row r="827" spans="1:11" x14ac:dyDescent="0.25">
      <c r="A827">
        <v>826</v>
      </c>
    </row>
    <row r="828" spans="1:11" x14ac:dyDescent="0.25">
      <c r="A828">
        <v>827</v>
      </c>
      <c r="J828">
        <v>38.333911000000015</v>
      </c>
      <c r="K828">
        <v>13.826326</v>
      </c>
    </row>
    <row r="829" spans="1:11" x14ac:dyDescent="0.25">
      <c r="A829">
        <v>828</v>
      </c>
      <c r="D829">
        <v>80.792742000000004</v>
      </c>
      <c r="E829">
        <v>7.853135</v>
      </c>
    </row>
    <row r="830" spans="1:11" x14ac:dyDescent="0.25">
      <c r="A830">
        <v>829</v>
      </c>
      <c r="D830">
        <v>80.804055000000005</v>
      </c>
      <c r="E830">
        <v>7.8539430000000001</v>
      </c>
    </row>
    <row r="831" spans="1:11" x14ac:dyDescent="0.25">
      <c r="A831">
        <v>830</v>
      </c>
      <c r="D831">
        <v>80.813045000000002</v>
      </c>
      <c r="E831">
        <v>7.8104100000000001</v>
      </c>
    </row>
    <row r="832" spans="1:11" x14ac:dyDescent="0.25">
      <c r="A832">
        <v>831</v>
      </c>
      <c r="D832">
        <v>80.807792000000006</v>
      </c>
      <c r="E832">
        <v>7.8253079999999997</v>
      </c>
    </row>
    <row r="833" spans="1:9" x14ac:dyDescent="0.25">
      <c r="A833">
        <v>832</v>
      </c>
      <c r="D833">
        <v>80.801226000000014</v>
      </c>
      <c r="E833">
        <v>7.8390449999999996</v>
      </c>
    </row>
    <row r="834" spans="1:9" x14ac:dyDescent="0.25">
      <c r="A834">
        <v>833</v>
      </c>
      <c r="D834">
        <v>80.794712000000004</v>
      </c>
      <c r="E834">
        <v>7.8340949999999996</v>
      </c>
    </row>
    <row r="835" spans="1:9" x14ac:dyDescent="0.25">
      <c r="A835">
        <v>834</v>
      </c>
      <c r="D835">
        <v>80.786481000000009</v>
      </c>
      <c r="E835">
        <v>7.8351559999999996</v>
      </c>
    </row>
    <row r="836" spans="1:9" x14ac:dyDescent="0.25">
      <c r="A836">
        <v>835</v>
      </c>
      <c r="D836">
        <v>80.794611000000003</v>
      </c>
      <c r="E836">
        <v>7.8117219999999996</v>
      </c>
    </row>
    <row r="837" spans="1:9" x14ac:dyDescent="0.25">
      <c r="A837">
        <v>836</v>
      </c>
      <c r="D837">
        <v>80.781177000000014</v>
      </c>
      <c r="E837">
        <v>7.8282379999999998</v>
      </c>
    </row>
    <row r="838" spans="1:9" x14ac:dyDescent="0.25">
      <c r="A838">
        <v>837</v>
      </c>
      <c r="D838">
        <v>80.787541000000004</v>
      </c>
      <c r="E838">
        <v>7.8334890000000001</v>
      </c>
      <c r="F838">
        <v>76.188280000000006</v>
      </c>
      <c r="G838">
        <v>10.389116</v>
      </c>
    </row>
    <row r="839" spans="1:9" x14ac:dyDescent="0.25">
      <c r="A839">
        <v>838</v>
      </c>
      <c r="D839">
        <v>80.801681000000002</v>
      </c>
      <c r="E839">
        <v>7.8552569999999999</v>
      </c>
      <c r="F839">
        <v>76.185200000000009</v>
      </c>
      <c r="G839">
        <v>10.376542000000001</v>
      </c>
    </row>
    <row r="840" spans="1:9" x14ac:dyDescent="0.25">
      <c r="A840">
        <v>839</v>
      </c>
      <c r="D840">
        <v>80.789661000000009</v>
      </c>
      <c r="E840">
        <v>7.842428</v>
      </c>
      <c r="F840">
        <v>76.133082000000002</v>
      </c>
      <c r="G840">
        <v>10.335735</v>
      </c>
    </row>
    <row r="841" spans="1:9" x14ac:dyDescent="0.25">
      <c r="A841">
        <v>840</v>
      </c>
      <c r="D841">
        <v>80.791783000000009</v>
      </c>
      <c r="E841">
        <v>7.8384900000000002</v>
      </c>
      <c r="F841">
        <v>76.131314000000003</v>
      </c>
      <c r="G841">
        <v>10.335381999999999</v>
      </c>
    </row>
    <row r="842" spans="1:9" x14ac:dyDescent="0.25">
      <c r="A842">
        <v>841</v>
      </c>
      <c r="D842">
        <v>80.748754000000005</v>
      </c>
      <c r="E842">
        <v>7.8381360000000004</v>
      </c>
      <c r="F842">
        <v>76.121264000000011</v>
      </c>
      <c r="G842">
        <v>10.349977000000001</v>
      </c>
    </row>
    <row r="843" spans="1:9" x14ac:dyDescent="0.25">
      <c r="A843">
        <v>842</v>
      </c>
      <c r="D843">
        <v>80.693252000000001</v>
      </c>
      <c r="E843">
        <v>7.8567200000000001</v>
      </c>
      <c r="F843">
        <v>76.10459800000001</v>
      </c>
      <c r="G843">
        <v>10.332807000000001</v>
      </c>
    </row>
    <row r="844" spans="1:9" x14ac:dyDescent="0.25">
      <c r="A844">
        <v>843</v>
      </c>
      <c r="D844">
        <v>80.792742000000004</v>
      </c>
      <c r="E844">
        <v>7.853135</v>
      </c>
      <c r="F844">
        <v>76.122678000000008</v>
      </c>
      <c r="G844">
        <v>10.363714</v>
      </c>
    </row>
    <row r="845" spans="1:9" x14ac:dyDescent="0.25">
      <c r="A845">
        <v>844</v>
      </c>
      <c r="F845">
        <v>76.162019000000001</v>
      </c>
      <c r="G845">
        <v>10.412599999999999</v>
      </c>
      <c r="H845">
        <v>80.052427000000009</v>
      </c>
      <c r="I845">
        <v>7.14201</v>
      </c>
    </row>
    <row r="846" spans="1:9" x14ac:dyDescent="0.25">
      <c r="A846">
        <v>845</v>
      </c>
      <c r="F846">
        <v>76.154192000000009</v>
      </c>
      <c r="G846">
        <v>10.43871</v>
      </c>
      <c r="H846">
        <v>80.044902000000008</v>
      </c>
      <c r="I846">
        <v>7.1778659999999999</v>
      </c>
    </row>
    <row r="847" spans="1:9" x14ac:dyDescent="0.25">
      <c r="A847">
        <v>846</v>
      </c>
      <c r="F847">
        <v>76.135253000000006</v>
      </c>
      <c r="G847">
        <v>10.435124</v>
      </c>
      <c r="H847">
        <v>79.98990400000001</v>
      </c>
      <c r="I847">
        <v>7.0986789999999997</v>
      </c>
    </row>
    <row r="848" spans="1:9" x14ac:dyDescent="0.25">
      <c r="A848">
        <v>847</v>
      </c>
      <c r="F848">
        <v>76.139445000000009</v>
      </c>
      <c r="G848">
        <v>10.423761000000001</v>
      </c>
      <c r="H848">
        <v>80.017277000000007</v>
      </c>
      <c r="I848">
        <v>7.0863560000000003</v>
      </c>
    </row>
    <row r="849" spans="1:9" x14ac:dyDescent="0.25">
      <c r="A849">
        <v>848</v>
      </c>
      <c r="F849">
        <v>76.158837000000005</v>
      </c>
      <c r="G849">
        <v>10.415125</v>
      </c>
      <c r="H849">
        <v>80.013641000000007</v>
      </c>
      <c r="I849">
        <v>7.0908509999999998</v>
      </c>
    </row>
    <row r="850" spans="1:9" x14ac:dyDescent="0.25">
      <c r="A850">
        <v>849</v>
      </c>
      <c r="F850">
        <v>76.188280000000006</v>
      </c>
      <c r="G850">
        <v>10.389116</v>
      </c>
      <c r="H850">
        <v>80.020509000000004</v>
      </c>
      <c r="I850">
        <v>7.1369590000000001</v>
      </c>
    </row>
    <row r="851" spans="1:9" x14ac:dyDescent="0.25">
      <c r="A851">
        <v>850</v>
      </c>
      <c r="B851">
        <v>93.023028000000011</v>
      </c>
      <c r="C851">
        <v>9.1945309999999996</v>
      </c>
      <c r="F851">
        <v>76.188280000000006</v>
      </c>
      <c r="G851">
        <v>10.389116</v>
      </c>
      <c r="H851">
        <v>80.040104000000014</v>
      </c>
      <c r="I851">
        <v>7.1091329999999999</v>
      </c>
    </row>
    <row r="852" spans="1:9" x14ac:dyDescent="0.25">
      <c r="A852">
        <v>851</v>
      </c>
      <c r="B852">
        <v>92.998583000000011</v>
      </c>
      <c r="C852">
        <v>9.2190750000000001</v>
      </c>
      <c r="H852">
        <v>80.02328700000001</v>
      </c>
      <c r="I852">
        <v>7.1542820000000003</v>
      </c>
    </row>
    <row r="853" spans="1:9" x14ac:dyDescent="0.25">
      <c r="A853">
        <v>852</v>
      </c>
      <c r="B853">
        <v>93.027877000000004</v>
      </c>
      <c r="C853">
        <v>9.2126110000000008</v>
      </c>
      <c r="H853">
        <v>80.006166000000007</v>
      </c>
      <c r="I853">
        <v>7.1578160000000004</v>
      </c>
    </row>
    <row r="854" spans="1:9" x14ac:dyDescent="0.25">
      <c r="A854">
        <v>853</v>
      </c>
      <c r="B854">
        <v>93.038836000000003</v>
      </c>
      <c r="C854">
        <v>9.2103380000000001</v>
      </c>
      <c r="H854">
        <v>80.052427000000009</v>
      </c>
      <c r="I854">
        <v>7.14201</v>
      </c>
    </row>
    <row r="855" spans="1:9" x14ac:dyDescent="0.25">
      <c r="A855">
        <v>854</v>
      </c>
      <c r="B855">
        <v>93.04131000000001</v>
      </c>
      <c r="C855">
        <v>9.1988240000000001</v>
      </c>
      <c r="H855">
        <v>80.052427000000009</v>
      </c>
      <c r="I855">
        <v>7.14201</v>
      </c>
    </row>
    <row r="856" spans="1:9" x14ac:dyDescent="0.25">
      <c r="A856">
        <v>855</v>
      </c>
      <c r="B856">
        <v>93.03570400000001</v>
      </c>
      <c r="C856">
        <v>9.1936219999999995</v>
      </c>
      <c r="H856">
        <v>80.052427000000009</v>
      </c>
      <c r="I856">
        <v>7.14201</v>
      </c>
    </row>
    <row r="857" spans="1:9" x14ac:dyDescent="0.25">
      <c r="A857">
        <v>856</v>
      </c>
      <c r="B857">
        <v>92.999140000000011</v>
      </c>
      <c r="C857">
        <v>9.1836219999999997</v>
      </c>
    </row>
    <row r="858" spans="1:9" x14ac:dyDescent="0.25">
      <c r="A858">
        <v>857</v>
      </c>
      <c r="B858">
        <v>92.994494000000003</v>
      </c>
      <c r="C858">
        <v>9.184329</v>
      </c>
    </row>
    <row r="859" spans="1:9" x14ac:dyDescent="0.25">
      <c r="A859">
        <v>858</v>
      </c>
      <c r="B859">
        <v>92.984950000000012</v>
      </c>
      <c r="C859">
        <v>9.2402359999999994</v>
      </c>
    </row>
    <row r="860" spans="1:9" x14ac:dyDescent="0.25">
      <c r="A860">
        <v>859</v>
      </c>
      <c r="B860">
        <v>92.990403000000015</v>
      </c>
      <c r="C860">
        <v>9.2372060000000005</v>
      </c>
    </row>
    <row r="861" spans="1:9" x14ac:dyDescent="0.25">
      <c r="A861">
        <v>860</v>
      </c>
      <c r="B861">
        <v>93.073378000000005</v>
      </c>
      <c r="C861">
        <v>9.2431140000000003</v>
      </c>
    </row>
    <row r="862" spans="1:9" x14ac:dyDescent="0.25">
      <c r="A862">
        <v>861</v>
      </c>
      <c r="B862">
        <v>93.023028000000011</v>
      </c>
      <c r="C862">
        <v>9.1945309999999996</v>
      </c>
      <c r="D862">
        <v>101.49709000000001</v>
      </c>
      <c r="E862">
        <v>7.2628620000000002</v>
      </c>
    </row>
    <row r="863" spans="1:9" x14ac:dyDescent="0.25">
      <c r="A863">
        <v>862</v>
      </c>
      <c r="D863">
        <v>101.46568000000001</v>
      </c>
      <c r="E863">
        <v>7.2270560000000001</v>
      </c>
    </row>
    <row r="864" spans="1:9" x14ac:dyDescent="0.25">
      <c r="A864">
        <v>863</v>
      </c>
      <c r="D864">
        <v>101.49542700000001</v>
      </c>
      <c r="E864">
        <v>7.2112990000000003</v>
      </c>
    </row>
    <row r="865" spans="1:9" x14ac:dyDescent="0.25">
      <c r="A865">
        <v>864</v>
      </c>
      <c r="D865">
        <v>101.496083</v>
      </c>
      <c r="E865">
        <v>7.212764</v>
      </c>
      <c r="F865">
        <v>94.460076000000015</v>
      </c>
      <c r="G865">
        <v>10.284020999999999</v>
      </c>
    </row>
    <row r="866" spans="1:9" x14ac:dyDescent="0.25">
      <c r="A866">
        <v>865</v>
      </c>
      <c r="D866">
        <v>101.50153400000001</v>
      </c>
      <c r="E866">
        <v>7.2159449999999996</v>
      </c>
      <c r="F866">
        <v>94.615824000000003</v>
      </c>
      <c r="G866">
        <v>10.307454</v>
      </c>
    </row>
    <row r="867" spans="1:9" x14ac:dyDescent="0.25">
      <c r="A867">
        <v>866</v>
      </c>
      <c r="D867">
        <v>101.51517200000001</v>
      </c>
      <c r="E867">
        <v>7.2485189999999999</v>
      </c>
      <c r="F867">
        <v>94.563655000000011</v>
      </c>
      <c r="G867">
        <v>10.245588</v>
      </c>
    </row>
    <row r="868" spans="1:9" x14ac:dyDescent="0.25">
      <c r="A868">
        <v>867</v>
      </c>
      <c r="D868">
        <v>101.45532700000001</v>
      </c>
      <c r="E868">
        <v>7.2248340000000004</v>
      </c>
      <c r="F868">
        <v>94.554667000000009</v>
      </c>
      <c r="G868">
        <v>10.259982000000001</v>
      </c>
    </row>
    <row r="869" spans="1:9" x14ac:dyDescent="0.25">
      <c r="A869">
        <v>868</v>
      </c>
      <c r="D869">
        <v>101.45113400000001</v>
      </c>
      <c r="E869">
        <v>7.1985219999999996</v>
      </c>
      <c r="F869">
        <v>94.557496000000015</v>
      </c>
      <c r="G869">
        <v>10.271951</v>
      </c>
    </row>
    <row r="870" spans="1:9" x14ac:dyDescent="0.25">
      <c r="A870">
        <v>869</v>
      </c>
      <c r="D870">
        <v>101.52976700000001</v>
      </c>
      <c r="E870">
        <v>7.2197319999999996</v>
      </c>
      <c r="F870">
        <v>94.525729000000013</v>
      </c>
      <c r="G870">
        <v>10.270688</v>
      </c>
    </row>
    <row r="871" spans="1:9" x14ac:dyDescent="0.25">
      <c r="A871">
        <v>870</v>
      </c>
      <c r="D871">
        <v>101.493756</v>
      </c>
      <c r="E871">
        <v>7.2645790000000003</v>
      </c>
      <c r="F871">
        <v>94.569617000000008</v>
      </c>
      <c r="G871">
        <v>10.284526</v>
      </c>
      <c r="H871">
        <v>99.820460000000011</v>
      </c>
      <c r="I871">
        <v>6.7887950000000004</v>
      </c>
    </row>
    <row r="872" spans="1:9" x14ac:dyDescent="0.25">
      <c r="A872">
        <v>871</v>
      </c>
      <c r="F872">
        <v>94.514315000000011</v>
      </c>
      <c r="G872">
        <v>10.262255</v>
      </c>
      <c r="H872">
        <v>99.789601000000005</v>
      </c>
      <c r="I872">
        <v>6.791169</v>
      </c>
    </row>
    <row r="873" spans="1:9" x14ac:dyDescent="0.25">
      <c r="A873">
        <v>872</v>
      </c>
      <c r="F873">
        <v>94.530072000000004</v>
      </c>
      <c r="G873">
        <v>10.313564</v>
      </c>
      <c r="H873">
        <v>99.759097000000011</v>
      </c>
      <c r="I873">
        <v>6.8128339999999996</v>
      </c>
    </row>
    <row r="874" spans="1:9" x14ac:dyDescent="0.25">
      <c r="A874">
        <v>873</v>
      </c>
      <c r="F874">
        <v>94.561991000000006</v>
      </c>
      <c r="G874">
        <v>10.335079</v>
      </c>
      <c r="H874">
        <v>99.800107000000011</v>
      </c>
      <c r="I874">
        <v>6.7975830000000004</v>
      </c>
    </row>
    <row r="875" spans="1:9" x14ac:dyDescent="0.25">
      <c r="A875">
        <v>874</v>
      </c>
      <c r="F875">
        <v>94.460076000000015</v>
      </c>
      <c r="G875">
        <v>10.284020999999999</v>
      </c>
      <c r="H875">
        <v>99.821622000000005</v>
      </c>
      <c r="I875">
        <v>6.7566249999999997</v>
      </c>
    </row>
    <row r="876" spans="1:9" x14ac:dyDescent="0.25">
      <c r="A876">
        <v>875</v>
      </c>
      <c r="H876">
        <v>99.84954900000001</v>
      </c>
      <c r="I876">
        <v>6.7836439999999998</v>
      </c>
    </row>
    <row r="877" spans="1:9" x14ac:dyDescent="0.25">
      <c r="A877">
        <v>876</v>
      </c>
      <c r="B877">
        <v>116.61248500000001</v>
      </c>
      <c r="C877">
        <v>8.6603159999999999</v>
      </c>
      <c r="H877">
        <v>99.791522000000015</v>
      </c>
      <c r="I877">
        <v>6.7991489999999999</v>
      </c>
    </row>
    <row r="878" spans="1:9" x14ac:dyDescent="0.25">
      <c r="A878">
        <v>877</v>
      </c>
      <c r="B878">
        <v>116.607888</v>
      </c>
      <c r="C878">
        <v>8.6222370000000002</v>
      </c>
      <c r="H878">
        <v>99.833186000000012</v>
      </c>
      <c r="I878">
        <v>6.7628870000000001</v>
      </c>
    </row>
    <row r="879" spans="1:9" x14ac:dyDescent="0.25">
      <c r="A879">
        <v>878</v>
      </c>
      <c r="B879">
        <v>116.617383</v>
      </c>
      <c r="C879">
        <v>8.6164290000000001</v>
      </c>
      <c r="H879">
        <v>99.820460000000011</v>
      </c>
      <c r="I879">
        <v>6.7887950000000004</v>
      </c>
    </row>
    <row r="880" spans="1:9" x14ac:dyDescent="0.25">
      <c r="A880">
        <v>879</v>
      </c>
      <c r="B880">
        <v>116.60117000000001</v>
      </c>
      <c r="C880">
        <v>8.6585479999999997</v>
      </c>
      <c r="H880">
        <v>99.820460000000011</v>
      </c>
      <c r="I880">
        <v>6.7887950000000004</v>
      </c>
    </row>
    <row r="881" spans="1:9" x14ac:dyDescent="0.25">
      <c r="A881">
        <v>880</v>
      </c>
      <c r="B881">
        <v>116.621773</v>
      </c>
      <c r="C881">
        <v>8.6544070000000008</v>
      </c>
    </row>
    <row r="882" spans="1:9" x14ac:dyDescent="0.25">
      <c r="A882">
        <v>881</v>
      </c>
      <c r="B882">
        <v>116.643235</v>
      </c>
      <c r="C882">
        <v>8.6539020000000004</v>
      </c>
    </row>
    <row r="883" spans="1:9" x14ac:dyDescent="0.25">
      <c r="A883">
        <v>882</v>
      </c>
      <c r="B883">
        <v>116.63030700000002</v>
      </c>
      <c r="C883">
        <v>8.6319339999999993</v>
      </c>
    </row>
    <row r="884" spans="1:9" x14ac:dyDescent="0.25">
      <c r="A884">
        <v>883</v>
      </c>
      <c r="B884">
        <v>116.633137</v>
      </c>
      <c r="C884">
        <v>8.6198639999999997</v>
      </c>
      <c r="D884">
        <v>123.07018300000001</v>
      </c>
      <c r="E884">
        <v>6.8258640000000002</v>
      </c>
    </row>
    <row r="885" spans="1:9" x14ac:dyDescent="0.25">
      <c r="A885">
        <v>884</v>
      </c>
      <c r="B885">
        <v>116.61505600000001</v>
      </c>
      <c r="C885">
        <v>8.6039549999999991</v>
      </c>
      <c r="D885">
        <v>123.08129600000001</v>
      </c>
      <c r="E885">
        <v>6.7733420000000004</v>
      </c>
    </row>
    <row r="886" spans="1:9" x14ac:dyDescent="0.25">
      <c r="A886">
        <v>885</v>
      </c>
      <c r="B886">
        <v>116.61248500000001</v>
      </c>
      <c r="C886">
        <v>8.6603159999999999</v>
      </c>
      <c r="D886">
        <v>123.069321</v>
      </c>
      <c r="E886">
        <v>6.7787449999999998</v>
      </c>
    </row>
    <row r="887" spans="1:9" x14ac:dyDescent="0.25">
      <c r="A887">
        <v>886</v>
      </c>
      <c r="D887">
        <v>123.04680300000001</v>
      </c>
      <c r="E887">
        <v>6.8160660000000002</v>
      </c>
    </row>
    <row r="888" spans="1:9" x14ac:dyDescent="0.25">
      <c r="A888">
        <v>887</v>
      </c>
      <c r="D888">
        <v>123.031193</v>
      </c>
      <c r="E888">
        <v>6.8030369999999998</v>
      </c>
    </row>
    <row r="889" spans="1:9" x14ac:dyDescent="0.25">
      <c r="A889">
        <v>888</v>
      </c>
      <c r="D889">
        <v>123.04987800000001</v>
      </c>
      <c r="E889">
        <v>6.8245509999999996</v>
      </c>
    </row>
    <row r="890" spans="1:9" x14ac:dyDescent="0.25">
      <c r="A890">
        <v>889</v>
      </c>
      <c r="D890">
        <v>123.072755</v>
      </c>
      <c r="E890">
        <v>6.821167</v>
      </c>
    </row>
    <row r="891" spans="1:9" x14ac:dyDescent="0.25">
      <c r="A891">
        <v>890</v>
      </c>
      <c r="D891">
        <v>123.04185200000001</v>
      </c>
      <c r="E891">
        <v>6.829752</v>
      </c>
    </row>
    <row r="892" spans="1:9" x14ac:dyDescent="0.25">
      <c r="A892">
        <v>891</v>
      </c>
      <c r="D892">
        <v>123.07018300000001</v>
      </c>
      <c r="E892">
        <v>6.8258640000000002</v>
      </c>
      <c r="F892">
        <v>120.20442300000001</v>
      </c>
      <c r="G892">
        <v>8.9636340000000008</v>
      </c>
    </row>
    <row r="893" spans="1:9" x14ac:dyDescent="0.25">
      <c r="A893">
        <v>892</v>
      </c>
      <c r="F893">
        <v>120.21148700000001</v>
      </c>
      <c r="G893">
        <v>8.9919659999999997</v>
      </c>
    </row>
    <row r="894" spans="1:9" x14ac:dyDescent="0.25">
      <c r="A894">
        <v>893</v>
      </c>
      <c r="F894">
        <v>120.19851</v>
      </c>
      <c r="G894">
        <v>8.9863099999999996</v>
      </c>
      <c r="H894">
        <v>123.684746</v>
      </c>
      <c r="I894">
        <v>4.8541460000000001</v>
      </c>
    </row>
    <row r="895" spans="1:9" x14ac:dyDescent="0.25">
      <c r="A895">
        <v>894</v>
      </c>
      <c r="F895">
        <v>120.23649300000001</v>
      </c>
      <c r="G895">
        <v>9.0189339999999998</v>
      </c>
      <c r="H895">
        <v>123.693635</v>
      </c>
      <c r="I895">
        <v>4.8876299999999997</v>
      </c>
    </row>
    <row r="896" spans="1:9" x14ac:dyDescent="0.25">
      <c r="A896">
        <v>895</v>
      </c>
      <c r="F896">
        <v>120.240781</v>
      </c>
      <c r="G896">
        <v>9.0075699999999994</v>
      </c>
      <c r="H896">
        <v>123.719289</v>
      </c>
      <c r="I896">
        <v>4.8865689999999997</v>
      </c>
    </row>
    <row r="897" spans="1:9" x14ac:dyDescent="0.25">
      <c r="A897">
        <v>896</v>
      </c>
      <c r="F897">
        <v>120.21659200000001</v>
      </c>
      <c r="G897">
        <v>8.9730779999999992</v>
      </c>
      <c r="H897">
        <v>123.701516</v>
      </c>
      <c r="I897">
        <v>4.887175</v>
      </c>
    </row>
    <row r="898" spans="1:9" x14ac:dyDescent="0.25">
      <c r="A898">
        <v>897</v>
      </c>
      <c r="B898">
        <v>136.25834300000002</v>
      </c>
      <c r="C898">
        <v>7.4155309999999997</v>
      </c>
      <c r="F898">
        <v>120.18270200000001</v>
      </c>
      <c r="G898">
        <v>8.9860070000000007</v>
      </c>
      <c r="H898">
        <v>123.715554</v>
      </c>
      <c r="I898">
        <v>4.9079819999999996</v>
      </c>
    </row>
    <row r="899" spans="1:9" x14ac:dyDescent="0.25">
      <c r="A899">
        <v>898</v>
      </c>
      <c r="B899">
        <v>136.25834300000002</v>
      </c>
      <c r="C899">
        <v>7.4155309999999997</v>
      </c>
      <c r="F899">
        <v>120.20442300000001</v>
      </c>
      <c r="G899">
        <v>8.9636340000000008</v>
      </c>
      <c r="H899">
        <v>123.70762300000001</v>
      </c>
      <c r="I899">
        <v>4.9025280000000002</v>
      </c>
    </row>
    <row r="900" spans="1:9" x14ac:dyDescent="0.25">
      <c r="A900">
        <v>899</v>
      </c>
      <c r="B900">
        <v>136.25834300000002</v>
      </c>
      <c r="C900">
        <v>7.4155309999999997</v>
      </c>
      <c r="H900">
        <v>123.727475</v>
      </c>
      <c r="I900">
        <v>4.9008609999999999</v>
      </c>
    </row>
    <row r="901" spans="1:9" x14ac:dyDescent="0.25">
      <c r="A901">
        <v>900</v>
      </c>
      <c r="B901">
        <v>136.25834300000002</v>
      </c>
      <c r="C901">
        <v>7.4155309999999997</v>
      </c>
      <c r="H901">
        <v>123.74828000000001</v>
      </c>
      <c r="I901">
        <v>4.8830340000000003</v>
      </c>
    </row>
    <row r="902" spans="1:9" x14ac:dyDescent="0.25">
      <c r="A902">
        <v>901</v>
      </c>
      <c r="B902">
        <v>136.25834300000002</v>
      </c>
      <c r="C902">
        <v>7.4155309999999997</v>
      </c>
      <c r="H902">
        <v>123.74842900000002</v>
      </c>
      <c r="I902">
        <v>4.8754080000000002</v>
      </c>
    </row>
    <row r="903" spans="1:9" x14ac:dyDescent="0.25">
      <c r="A903">
        <v>902</v>
      </c>
      <c r="B903">
        <v>136.25834300000002</v>
      </c>
      <c r="C903">
        <v>7.4155309999999997</v>
      </c>
      <c r="H903">
        <v>123.684746</v>
      </c>
      <c r="I903">
        <v>4.8541460000000001</v>
      </c>
    </row>
    <row r="904" spans="1:9" x14ac:dyDescent="0.25">
      <c r="A904">
        <v>903</v>
      </c>
      <c r="B904">
        <v>136.25834300000002</v>
      </c>
      <c r="C904">
        <v>7.4155309999999997</v>
      </c>
      <c r="H904">
        <v>123.684746</v>
      </c>
      <c r="I904">
        <v>4.8541460000000001</v>
      </c>
    </row>
    <row r="905" spans="1:9" x14ac:dyDescent="0.25">
      <c r="A905">
        <v>904</v>
      </c>
      <c r="B905">
        <v>136.25834300000002</v>
      </c>
      <c r="C905">
        <v>7.4155309999999997</v>
      </c>
      <c r="D905">
        <v>152.75168600000001</v>
      </c>
      <c r="E905">
        <v>6.8239609999999997</v>
      </c>
    </row>
    <row r="906" spans="1:9" x14ac:dyDescent="0.25">
      <c r="A906">
        <v>905</v>
      </c>
      <c r="B906">
        <v>136.25834300000002</v>
      </c>
      <c r="C906">
        <v>7.4155309999999997</v>
      </c>
      <c r="D906">
        <v>152.75168600000001</v>
      </c>
      <c r="E906">
        <v>6.8239609999999997</v>
      </c>
    </row>
    <row r="907" spans="1:9" x14ac:dyDescent="0.25">
      <c r="A907">
        <v>906</v>
      </c>
      <c r="B907">
        <v>136.25834300000002</v>
      </c>
      <c r="C907">
        <v>7.4155309999999997</v>
      </c>
      <c r="D907">
        <v>152.75168600000001</v>
      </c>
      <c r="E907">
        <v>6.8239609999999997</v>
      </c>
    </row>
    <row r="908" spans="1:9" x14ac:dyDescent="0.25">
      <c r="A908">
        <v>907</v>
      </c>
      <c r="B908">
        <v>136.25834300000002</v>
      </c>
      <c r="C908">
        <v>7.4155309999999997</v>
      </c>
      <c r="D908">
        <v>152.75168600000001</v>
      </c>
      <c r="E908">
        <v>6.8239609999999997</v>
      </c>
    </row>
    <row r="909" spans="1:9" x14ac:dyDescent="0.25">
      <c r="A909">
        <v>908</v>
      </c>
      <c r="B909">
        <v>136.25834300000002</v>
      </c>
      <c r="C909">
        <v>7.4155309999999997</v>
      </c>
      <c r="D909">
        <v>152.75168600000001</v>
      </c>
      <c r="E909">
        <v>6.8239609999999997</v>
      </c>
    </row>
    <row r="910" spans="1:9" x14ac:dyDescent="0.25">
      <c r="A910">
        <v>909</v>
      </c>
      <c r="D910">
        <v>152.75168600000001</v>
      </c>
      <c r="E910">
        <v>6.8239609999999997</v>
      </c>
    </row>
    <row r="911" spans="1:9" x14ac:dyDescent="0.25">
      <c r="A911">
        <v>910</v>
      </c>
      <c r="D911">
        <v>152.75168600000001</v>
      </c>
      <c r="E911">
        <v>6.8239609999999997</v>
      </c>
    </row>
    <row r="912" spans="1:9" x14ac:dyDescent="0.25">
      <c r="A912">
        <v>911</v>
      </c>
      <c r="D912">
        <v>152.75168600000001</v>
      </c>
      <c r="E912">
        <v>6.8239609999999997</v>
      </c>
    </row>
    <row r="913" spans="1:9" x14ac:dyDescent="0.25">
      <c r="A913">
        <v>912</v>
      </c>
      <c r="D913">
        <v>152.75168600000001</v>
      </c>
      <c r="E913">
        <v>6.8239609999999997</v>
      </c>
    </row>
    <row r="914" spans="1:9" x14ac:dyDescent="0.25">
      <c r="A914">
        <v>913</v>
      </c>
      <c r="D914">
        <v>152.75168600000001</v>
      </c>
      <c r="E914">
        <v>6.8239609999999997</v>
      </c>
      <c r="F914">
        <v>150.60076100000001</v>
      </c>
      <c r="G914">
        <v>8.9998810000000002</v>
      </c>
    </row>
    <row r="915" spans="1:9" x14ac:dyDescent="0.25">
      <c r="A915">
        <v>914</v>
      </c>
      <c r="D915">
        <v>152.75168600000001</v>
      </c>
      <c r="E915">
        <v>6.8239609999999997</v>
      </c>
      <c r="F915">
        <v>150.60076100000001</v>
      </c>
      <c r="G915">
        <v>8.9998810000000002</v>
      </c>
    </row>
    <row r="916" spans="1:9" x14ac:dyDescent="0.25">
      <c r="A916">
        <v>915</v>
      </c>
      <c r="F916">
        <v>150.60076100000001</v>
      </c>
      <c r="G916">
        <v>8.9998810000000002</v>
      </c>
    </row>
    <row r="917" spans="1:9" x14ac:dyDescent="0.25">
      <c r="A917">
        <v>916</v>
      </c>
      <c r="F917">
        <v>150.60076100000001</v>
      </c>
      <c r="G917">
        <v>8.9998810000000002</v>
      </c>
      <c r="H917">
        <v>152.79783800000001</v>
      </c>
      <c r="I917">
        <v>5.572146</v>
      </c>
    </row>
    <row r="918" spans="1:9" x14ac:dyDescent="0.25">
      <c r="A918">
        <v>917</v>
      </c>
      <c r="F918">
        <v>150.60076100000001</v>
      </c>
      <c r="G918">
        <v>8.9998810000000002</v>
      </c>
      <c r="H918">
        <v>152.84075899999999</v>
      </c>
      <c r="I918">
        <v>5.612743</v>
      </c>
    </row>
    <row r="919" spans="1:9" x14ac:dyDescent="0.25">
      <c r="A919">
        <v>918</v>
      </c>
      <c r="F919">
        <v>150.60076100000001</v>
      </c>
      <c r="G919">
        <v>8.9998810000000002</v>
      </c>
      <c r="H919">
        <v>152.826267</v>
      </c>
      <c r="I919">
        <v>5.5455350000000001</v>
      </c>
    </row>
    <row r="920" spans="1:9" x14ac:dyDescent="0.25">
      <c r="A920">
        <v>919</v>
      </c>
      <c r="F920">
        <v>150.60076100000001</v>
      </c>
      <c r="G920">
        <v>8.9998810000000002</v>
      </c>
      <c r="H920">
        <v>152.80137300000001</v>
      </c>
      <c r="I920">
        <v>5.4971100000000002</v>
      </c>
    </row>
    <row r="921" spans="1:9" x14ac:dyDescent="0.25">
      <c r="A921">
        <v>920</v>
      </c>
      <c r="F921">
        <v>150.60076100000001</v>
      </c>
      <c r="G921">
        <v>8.9998810000000002</v>
      </c>
      <c r="H921">
        <v>152.78566899999998</v>
      </c>
      <c r="I921">
        <v>5.4667630000000003</v>
      </c>
    </row>
    <row r="922" spans="1:9" x14ac:dyDescent="0.25">
      <c r="A922">
        <v>921</v>
      </c>
      <c r="F922">
        <v>150.60076100000001</v>
      </c>
      <c r="G922">
        <v>8.9998810000000002</v>
      </c>
      <c r="H922">
        <v>152.752241</v>
      </c>
      <c r="I922">
        <v>5.4820630000000001</v>
      </c>
    </row>
    <row r="923" spans="1:9" x14ac:dyDescent="0.25">
      <c r="A923">
        <v>922</v>
      </c>
      <c r="B923">
        <v>164.20238000000001</v>
      </c>
      <c r="C923">
        <v>8.1129409999999993</v>
      </c>
      <c r="F923">
        <v>150.60076100000001</v>
      </c>
      <c r="G923">
        <v>8.9998810000000002</v>
      </c>
      <c r="H923">
        <v>152.69084000000001</v>
      </c>
      <c r="I923">
        <v>5.5166019999999998</v>
      </c>
    </row>
    <row r="924" spans="1:9" x14ac:dyDescent="0.25">
      <c r="A924">
        <v>923</v>
      </c>
      <c r="B924">
        <v>164.18137200000001</v>
      </c>
      <c r="C924">
        <v>8.083755</v>
      </c>
      <c r="F924">
        <v>150.60076100000001</v>
      </c>
      <c r="G924">
        <v>8.9998810000000002</v>
      </c>
      <c r="H924">
        <v>152.67856899999998</v>
      </c>
      <c r="I924">
        <v>5.5252869999999996</v>
      </c>
    </row>
    <row r="925" spans="1:9" x14ac:dyDescent="0.25">
      <c r="A925">
        <v>924</v>
      </c>
      <c r="B925">
        <v>164.17617300000001</v>
      </c>
      <c r="C925">
        <v>8.0465400000000002</v>
      </c>
      <c r="H925">
        <v>152.712098</v>
      </c>
      <c r="I925">
        <v>5.4983219999999999</v>
      </c>
    </row>
    <row r="926" spans="1:9" x14ac:dyDescent="0.25">
      <c r="A926">
        <v>925</v>
      </c>
      <c r="B926">
        <v>164.15597400000001</v>
      </c>
      <c r="C926">
        <v>8.0487610000000007</v>
      </c>
      <c r="H926">
        <v>152.70275599999999</v>
      </c>
      <c r="I926">
        <v>5.5287709999999999</v>
      </c>
    </row>
    <row r="927" spans="1:9" x14ac:dyDescent="0.25">
      <c r="A927">
        <v>926</v>
      </c>
      <c r="B927">
        <v>164.14673299999998</v>
      </c>
      <c r="C927">
        <v>8.0476510000000001</v>
      </c>
      <c r="H927">
        <v>152.79783800000001</v>
      </c>
      <c r="I927">
        <v>5.572146</v>
      </c>
    </row>
    <row r="928" spans="1:9" x14ac:dyDescent="0.25">
      <c r="A928">
        <v>927</v>
      </c>
      <c r="B928">
        <v>164.12906100000001</v>
      </c>
      <c r="C928">
        <v>8.0531039999999994</v>
      </c>
    </row>
    <row r="929" spans="1:9" x14ac:dyDescent="0.25">
      <c r="A929">
        <v>928</v>
      </c>
      <c r="B929">
        <v>164.13062500000001</v>
      </c>
      <c r="C929">
        <v>8.0548210000000005</v>
      </c>
    </row>
    <row r="930" spans="1:9" x14ac:dyDescent="0.25">
      <c r="A930">
        <v>929</v>
      </c>
      <c r="B930">
        <v>164.12729300000001</v>
      </c>
      <c r="C930">
        <v>8.0835530000000002</v>
      </c>
    </row>
    <row r="931" spans="1:9" x14ac:dyDescent="0.25">
      <c r="A931">
        <v>930</v>
      </c>
      <c r="B931">
        <v>164.15617600000002</v>
      </c>
      <c r="C931">
        <v>8.0932980000000008</v>
      </c>
      <c r="D931">
        <v>170.96312</v>
      </c>
      <c r="E931">
        <v>6.331385</v>
      </c>
    </row>
    <row r="932" spans="1:9" x14ac:dyDescent="0.25">
      <c r="A932">
        <v>931</v>
      </c>
      <c r="B932">
        <v>164.14941099999999</v>
      </c>
      <c r="C932">
        <v>8.1040030000000005</v>
      </c>
      <c r="D932">
        <v>170.89621599999998</v>
      </c>
      <c r="E932">
        <v>6.3718310000000002</v>
      </c>
    </row>
    <row r="933" spans="1:9" x14ac:dyDescent="0.25">
      <c r="A933">
        <v>932</v>
      </c>
      <c r="B933">
        <v>164.20238000000001</v>
      </c>
      <c r="C933">
        <v>8.1129409999999993</v>
      </c>
      <c r="D933">
        <v>170.96120100000002</v>
      </c>
      <c r="E933">
        <v>6.3653170000000001</v>
      </c>
    </row>
    <row r="934" spans="1:9" x14ac:dyDescent="0.25">
      <c r="A934">
        <v>933</v>
      </c>
      <c r="D934">
        <v>170.96731199999999</v>
      </c>
      <c r="E934">
        <v>6.373094</v>
      </c>
    </row>
    <row r="935" spans="1:9" x14ac:dyDescent="0.25">
      <c r="A935">
        <v>934</v>
      </c>
      <c r="D935">
        <v>170.94655799999998</v>
      </c>
      <c r="E935">
        <v>6.3591569999999997</v>
      </c>
    </row>
    <row r="936" spans="1:9" x14ac:dyDescent="0.25">
      <c r="A936">
        <v>935</v>
      </c>
      <c r="D936">
        <v>170.97236100000001</v>
      </c>
      <c r="E936">
        <v>6.3140650000000003</v>
      </c>
    </row>
    <row r="937" spans="1:9" x14ac:dyDescent="0.25">
      <c r="A937">
        <v>936</v>
      </c>
      <c r="D937">
        <v>170.96705900000001</v>
      </c>
      <c r="E937">
        <v>6.3318399999999997</v>
      </c>
    </row>
    <row r="938" spans="1:9" x14ac:dyDescent="0.25">
      <c r="A938">
        <v>937</v>
      </c>
      <c r="D938">
        <v>170.97327100000001</v>
      </c>
      <c r="E938">
        <v>6.365621</v>
      </c>
      <c r="F938">
        <v>166.65718099999998</v>
      </c>
      <c r="G938">
        <v>8.906466</v>
      </c>
    </row>
    <row r="939" spans="1:9" x14ac:dyDescent="0.25">
      <c r="A939">
        <v>938</v>
      </c>
      <c r="D939">
        <v>170.93958900000001</v>
      </c>
      <c r="E939">
        <v>6.3413830000000004</v>
      </c>
      <c r="F939">
        <v>166.69192200000001</v>
      </c>
      <c r="G939">
        <v>8.8989919999999998</v>
      </c>
    </row>
    <row r="940" spans="1:9" x14ac:dyDescent="0.25">
      <c r="A940">
        <v>939</v>
      </c>
      <c r="D940">
        <v>170.96312</v>
      </c>
      <c r="E940">
        <v>6.331385</v>
      </c>
      <c r="F940">
        <v>166.64284000000001</v>
      </c>
      <c r="G940">
        <v>8.9144439999999996</v>
      </c>
    </row>
    <row r="941" spans="1:9" x14ac:dyDescent="0.25">
      <c r="A941">
        <v>940</v>
      </c>
      <c r="F941">
        <v>166.60890799999999</v>
      </c>
      <c r="G941">
        <v>8.9231789999999993</v>
      </c>
      <c r="H941">
        <v>169.96999</v>
      </c>
      <c r="I941">
        <v>5.0396280000000004</v>
      </c>
    </row>
    <row r="942" spans="1:9" x14ac:dyDescent="0.25">
      <c r="A942">
        <v>941</v>
      </c>
      <c r="F942">
        <v>166.59966700000001</v>
      </c>
      <c r="G942">
        <v>8.9215140000000002</v>
      </c>
      <c r="H942">
        <v>169.936713</v>
      </c>
      <c r="I942">
        <v>5.0283170000000004</v>
      </c>
    </row>
    <row r="943" spans="1:9" x14ac:dyDescent="0.25">
      <c r="A943">
        <v>942</v>
      </c>
      <c r="F943">
        <v>166.536801</v>
      </c>
      <c r="G943">
        <v>8.8967200000000002</v>
      </c>
      <c r="H943">
        <v>169.90995100000001</v>
      </c>
      <c r="I943">
        <v>5.0023629999999999</v>
      </c>
    </row>
    <row r="944" spans="1:9" x14ac:dyDescent="0.25">
      <c r="A944">
        <v>943</v>
      </c>
      <c r="F944">
        <v>166.53144900000001</v>
      </c>
      <c r="G944">
        <v>8.9310050000000007</v>
      </c>
      <c r="H944">
        <v>169.90066000000002</v>
      </c>
      <c r="I944">
        <v>5.0073619999999996</v>
      </c>
    </row>
    <row r="945" spans="1:9" x14ac:dyDescent="0.25">
      <c r="A945">
        <v>944</v>
      </c>
      <c r="F945">
        <v>166.53493399999999</v>
      </c>
      <c r="G945">
        <v>8.9232800000000001</v>
      </c>
      <c r="H945">
        <v>169.85228599999999</v>
      </c>
      <c r="I945">
        <v>4.9999900000000004</v>
      </c>
    </row>
    <row r="946" spans="1:9" x14ac:dyDescent="0.25">
      <c r="A946">
        <v>945</v>
      </c>
      <c r="F946">
        <v>166.65718099999998</v>
      </c>
      <c r="G946">
        <v>8.906466</v>
      </c>
      <c r="H946">
        <v>169.88621999999998</v>
      </c>
      <c r="I946">
        <v>4.9931229999999998</v>
      </c>
    </row>
    <row r="947" spans="1:9" x14ac:dyDescent="0.25">
      <c r="A947">
        <v>946</v>
      </c>
      <c r="F947">
        <v>166.65718099999998</v>
      </c>
      <c r="G947">
        <v>8.906466</v>
      </c>
      <c r="H947">
        <v>169.86784</v>
      </c>
      <c r="I947">
        <v>5.0245300000000004</v>
      </c>
    </row>
    <row r="948" spans="1:9" x14ac:dyDescent="0.25">
      <c r="A948">
        <v>947</v>
      </c>
      <c r="B948">
        <v>187.23828399999999</v>
      </c>
      <c r="C948">
        <v>7.7119119999999999</v>
      </c>
      <c r="H948">
        <v>169.89899299999999</v>
      </c>
      <c r="I948">
        <v>4.999485</v>
      </c>
    </row>
    <row r="949" spans="1:9" x14ac:dyDescent="0.25">
      <c r="A949">
        <v>948</v>
      </c>
      <c r="B949">
        <v>187.21485799999999</v>
      </c>
      <c r="C949">
        <v>7.7067610000000002</v>
      </c>
      <c r="H949">
        <v>169.90656899999999</v>
      </c>
      <c r="I949">
        <v>5.034478</v>
      </c>
    </row>
    <row r="950" spans="1:9" x14ac:dyDescent="0.25">
      <c r="A950">
        <v>949</v>
      </c>
      <c r="B950">
        <v>187.20980299999999</v>
      </c>
      <c r="C950">
        <v>7.6850490000000002</v>
      </c>
      <c r="H950">
        <v>169.96999</v>
      </c>
      <c r="I950">
        <v>5.0396280000000004</v>
      </c>
    </row>
    <row r="951" spans="1:9" x14ac:dyDescent="0.25">
      <c r="A951">
        <v>950</v>
      </c>
      <c r="B951">
        <v>187.20884599999999</v>
      </c>
      <c r="C951">
        <v>7.6906530000000002</v>
      </c>
    </row>
    <row r="952" spans="1:9" x14ac:dyDescent="0.25">
      <c r="A952">
        <v>951</v>
      </c>
      <c r="B952">
        <v>187.21389199999999</v>
      </c>
      <c r="C952">
        <v>7.6876239999999996</v>
      </c>
    </row>
    <row r="953" spans="1:9" x14ac:dyDescent="0.25">
      <c r="A953">
        <v>952</v>
      </c>
      <c r="B953">
        <v>187.22692000000001</v>
      </c>
      <c r="C953">
        <v>7.6982270000000002</v>
      </c>
    </row>
    <row r="954" spans="1:9" x14ac:dyDescent="0.25">
      <c r="A954">
        <v>953</v>
      </c>
      <c r="B954">
        <v>187.21596399999999</v>
      </c>
      <c r="C954">
        <v>7.695703</v>
      </c>
    </row>
    <row r="955" spans="1:9" x14ac:dyDescent="0.25">
      <c r="A955">
        <v>954</v>
      </c>
      <c r="B955">
        <v>187.21409800000001</v>
      </c>
      <c r="C955">
        <v>7.6930259999999997</v>
      </c>
    </row>
    <row r="956" spans="1:9" x14ac:dyDescent="0.25">
      <c r="A956">
        <v>955</v>
      </c>
      <c r="B956">
        <v>187.23828399999999</v>
      </c>
      <c r="C956">
        <v>7.7119119999999999</v>
      </c>
      <c r="D956">
        <v>193.95262</v>
      </c>
      <c r="E956">
        <v>5.9932720000000002</v>
      </c>
    </row>
    <row r="957" spans="1:9" x14ac:dyDescent="0.25">
      <c r="A957">
        <v>956</v>
      </c>
      <c r="B957">
        <v>187.23828399999999</v>
      </c>
      <c r="C957">
        <v>7.7119119999999999</v>
      </c>
      <c r="D957">
        <v>194.01225499999998</v>
      </c>
      <c r="E957">
        <v>6.0317999999999996</v>
      </c>
    </row>
    <row r="958" spans="1:9" x14ac:dyDescent="0.25">
      <c r="A958">
        <v>957</v>
      </c>
      <c r="B958">
        <v>187.23828399999999</v>
      </c>
      <c r="C958">
        <v>7.7119119999999999</v>
      </c>
      <c r="D958">
        <v>194.02169699999999</v>
      </c>
      <c r="E958">
        <v>6.0134699999999999</v>
      </c>
    </row>
    <row r="959" spans="1:9" x14ac:dyDescent="0.25">
      <c r="A959">
        <v>958</v>
      </c>
      <c r="D959">
        <v>193.96645599999999</v>
      </c>
      <c r="E959">
        <v>6.021903</v>
      </c>
    </row>
    <row r="960" spans="1:9" x14ac:dyDescent="0.25">
      <c r="A960">
        <v>959</v>
      </c>
      <c r="D960">
        <v>193.962569</v>
      </c>
      <c r="E960">
        <v>5.9838800000000001</v>
      </c>
    </row>
    <row r="961" spans="1:9" x14ac:dyDescent="0.25">
      <c r="A961">
        <v>960</v>
      </c>
      <c r="D961">
        <v>194.03896600000002</v>
      </c>
      <c r="E961">
        <v>5.989738</v>
      </c>
    </row>
    <row r="962" spans="1:9" x14ac:dyDescent="0.25">
      <c r="A962">
        <v>961</v>
      </c>
      <c r="D962">
        <v>194.014475</v>
      </c>
      <c r="E962">
        <v>6.0247299999999999</v>
      </c>
    </row>
    <row r="963" spans="1:9" x14ac:dyDescent="0.25">
      <c r="A963">
        <v>962</v>
      </c>
      <c r="D963">
        <v>193.95262</v>
      </c>
      <c r="E963">
        <v>5.9932720000000002</v>
      </c>
      <c r="F963">
        <v>190.81553500000001</v>
      </c>
      <c r="G963">
        <v>8.9036880000000007</v>
      </c>
    </row>
    <row r="964" spans="1:9" x14ac:dyDescent="0.25">
      <c r="A964">
        <v>963</v>
      </c>
      <c r="F964">
        <v>190.818614</v>
      </c>
      <c r="G964">
        <v>8.9075769999999999</v>
      </c>
    </row>
    <row r="965" spans="1:9" x14ac:dyDescent="0.25">
      <c r="A965">
        <v>964</v>
      </c>
      <c r="F965">
        <v>190.79982999999999</v>
      </c>
      <c r="G965">
        <v>8.9090910000000001</v>
      </c>
      <c r="H965">
        <v>194.20599999999999</v>
      </c>
      <c r="I965">
        <v>5.0605840000000004</v>
      </c>
    </row>
    <row r="966" spans="1:9" x14ac:dyDescent="0.25">
      <c r="A966">
        <v>965</v>
      </c>
      <c r="F966">
        <v>190.78816499999999</v>
      </c>
      <c r="G966">
        <v>8.9057580000000005</v>
      </c>
      <c r="H966">
        <v>194.21438499999999</v>
      </c>
      <c r="I966">
        <v>5.0717429999999997</v>
      </c>
    </row>
    <row r="967" spans="1:9" x14ac:dyDescent="0.25">
      <c r="A967">
        <v>966</v>
      </c>
      <c r="F967">
        <v>190.78311400000001</v>
      </c>
      <c r="G967">
        <v>8.9165639999999993</v>
      </c>
      <c r="H967">
        <v>194.152884</v>
      </c>
      <c r="I967">
        <v>5.0607850000000001</v>
      </c>
    </row>
    <row r="968" spans="1:9" x14ac:dyDescent="0.25">
      <c r="A968">
        <v>967</v>
      </c>
      <c r="F968">
        <v>190.78705500000001</v>
      </c>
      <c r="G968">
        <v>8.8973759999999995</v>
      </c>
      <c r="H968">
        <v>194.12859600000002</v>
      </c>
      <c r="I968">
        <v>5.0766920000000004</v>
      </c>
    </row>
    <row r="969" spans="1:9" x14ac:dyDescent="0.25">
      <c r="A969">
        <v>968</v>
      </c>
      <c r="F969">
        <v>190.775488</v>
      </c>
      <c r="G969">
        <v>8.9513549999999995</v>
      </c>
      <c r="H969">
        <v>194.138339</v>
      </c>
      <c r="I969">
        <v>5.0778020000000001</v>
      </c>
    </row>
    <row r="970" spans="1:9" x14ac:dyDescent="0.25">
      <c r="A970">
        <v>969</v>
      </c>
      <c r="F970">
        <v>190.81553500000001</v>
      </c>
      <c r="G970">
        <v>8.9036880000000007</v>
      </c>
      <c r="H970">
        <v>194.14399600000002</v>
      </c>
      <c r="I970">
        <v>5.0749750000000002</v>
      </c>
    </row>
    <row r="971" spans="1:9" x14ac:dyDescent="0.25">
      <c r="A971">
        <v>970</v>
      </c>
      <c r="B971">
        <v>211.069433</v>
      </c>
      <c r="C971">
        <v>8.4598969999999998</v>
      </c>
      <c r="H971">
        <v>194.10557</v>
      </c>
      <c r="I971">
        <v>5.0519999999999996</v>
      </c>
    </row>
    <row r="972" spans="1:9" x14ac:dyDescent="0.25">
      <c r="A972">
        <v>971</v>
      </c>
      <c r="B972">
        <v>211.069433</v>
      </c>
      <c r="C972">
        <v>8.4598969999999998</v>
      </c>
      <c r="H972">
        <v>194.08587499999999</v>
      </c>
      <c r="I972">
        <v>5.0682080000000003</v>
      </c>
    </row>
    <row r="973" spans="1:9" x14ac:dyDescent="0.25">
      <c r="A973">
        <v>972</v>
      </c>
      <c r="B973">
        <v>211.069433</v>
      </c>
      <c r="C973">
        <v>8.4598969999999998</v>
      </c>
      <c r="H973">
        <v>194.20599999999999</v>
      </c>
      <c r="I973">
        <v>5.0605840000000004</v>
      </c>
    </row>
    <row r="974" spans="1:9" x14ac:dyDescent="0.25">
      <c r="A974">
        <v>973</v>
      </c>
      <c r="B974">
        <v>211.069433</v>
      </c>
      <c r="C974">
        <v>8.4598969999999998</v>
      </c>
    </row>
    <row r="975" spans="1:9" x14ac:dyDescent="0.25">
      <c r="A975">
        <v>974</v>
      </c>
      <c r="B975">
        <v>211.069433</v>
      </c>
      <c r="C975">
        <v>8.4598969999999998</v>
      </c>
    </row>
    <row r="976" spans="1:9" x14ac:dyDescent="0.25">
      <c r="A976">
        <v>975</v>
      </c>
      <c r="B976">
        <v>211.069433</v>
      </c>
      <c r="C976">
        <v>8.4598969999999998</v>
      </c>
    </row>
    <row r="977" spans="1:9" x14ac:dyDescent="0.25">
      <c r="A977">
        <v>976</v>
      </c>
      <c r="B977">
        <v>211.069433</v>
      </c>
      <c r="C977">
        <v>8.4598969999999998</v>
      </c>
    </row>
    <row r="978" spans="1:9" x14ac:dyDescent="0.25">
      <c r="A978">
        <v>977</v>
      </c>
      <c r="B978">
        <v>211.069433</v>
      </c>
      <c r="C978">
        <v>8.4598969999999998</v>
      </c>
    </row>
    <row r="979" spans="1:9" x14ac:dyDescent="0.25">
      <c r="A979">
        <v>978</v>
      </c>
      <c r="B979">
        <v>211.069433</v>
      </c>
      <c r="C979">
        <v>8.4598969999999998</v>
      </c>
      <c r="D979">
        <v>215.93773200000001</v>
      </c>
      <c r="E979">
        <v>7.4057729999999999</v>
      </c>
    </row>
    <row r="980" spans="1:9" x14ac:dyDescent="0.25">
      <c r="A980">
        <v>979</v>
      </c>
      <c r="B980">
        <v>211.069433</v>
      </c>
      <c r="C980">
        <v>8.4598969999999998</v>
      </c>
      <c r="D980">
        <v>215.94927899999999</v>
      </c>
      <c r="E980">
        <v>7.3797940000000004</v>
      </c>
    </row>
    <row r="981" spans="1:9" x14ac:dyDescent="0.25">
      <c r="A981">
        <v>980</v>
      </c>
      <c r="D981">
        <v>215.94927899999999</v>
      </c>
      <c r="E981">
        <v>7.3721129999999997</v>
      </c>
    </row>
    <row r="982" spans="1:9" x14ac:dyDescent="0.25">
      <c r="A982">
        <v>981</v>
      </c>
      <c r="D982">
        <v>215.93164999999999</v>
      </c>
      <c r="E982">
        <v>7.3779380000000003</v>
      </c>
    </row>
    <row r="983" spans="1:9" x14ac:dyDescent="0.25">
      <c r="A983">
        <v>982</v>
      </c>
      <c r="D983">
        <v>215.921289</v>
      </c>
      <c r="E983">
        <v>7.344176</v>
      </c>
    </row>
    <row r="984" spans="1:9" x14ac:dyDescent="0.25">
      <c r="A984">
        <v>983</v>
      </c>
      <c r="D984">
        <v>215.87422699999999</v>
      </c>
      <c r="E984">
        <v>7.2903099999999998</v>
      </c>
    </row>
    <row r="985" spans="1:9" x14ac:dyDescent="0.25">
      <c r="A985">
        <v>984</v>
      </c>
      <c r="D985">
        <v>215.902062</v>
      </c>
      <c r="E985">
        <v>7.1506189999999998</v>
      </c>
      <c r="F985">
        <v>213.443918</v>
      </c>
      <c r="G985">
        <v>10.043815</v>
      </c>
    </row>
    <row r="986" spans="1:9" x14ac:dyDescent="0.25">
      <c r="A986">
        <v>985</v>
      </c>
      <c r="D986">
        <v>215.93773200000001</v>
      </c>
      <c r="E986">
        <v>7.4057729999999999</v>
      </c>
      <c r="F986">
        <v>213.45165</v>
      </c>
      <c r="G986">
        <v>10.049588</v>
      </c>
    </row>
    <row r="987" spans="1:9" x14ac:dyDescent="0.25">
      <c r="A987">
        <v>986</v>
      </c>
      <c r="F987">
        <v>213.37288699999999</v>
      </c>
      <c r="G987">
        <v>10.049639000000001</v>
      </c>
      <c r="H987">
        <v>216.26025799999999</v>
      </c>
      <c r="I987">
        <v>6.0529900000000003</v>
      </c>
    </row>
    <row r="988" spans="1:9" x14ac:dyDescent="0.25">
      <c r="A988">
        <v>987</v>
      </c>
      <c r="F988">
        <v>213.33432999999999</v>
      </c>
      <c r="G988">
        <v>10.090515</v>
      </c>
      <c r="H988">
        <v>216.168454</v>
      </c>
      <c r="I988">
        <v>6.0623199999999997</v>
      </c>
    </row>
    <row r="989" spans="1:9" x14ac:dyDescent="0.25">
      <c r="A989">
        <v>988</v>
      </c>
      <c r="F989">
        <v>213.35005200000001</v>
      </c>
      <c r="G989">
        <v>10.120257000000001</v>
      </c>
      <c r="H989">
        <v>216.179382</v>
      </c>
      <c r="I989">
        <v>6.0381450000000001</v>
      </c>
    </row>
    <row r="990" spans="1:9" x14ac:dyDescent="0.25">
      <c r="A990">
        <v>989</v>
      </c>
      <c r="F990">
        <v>213.34922699999998</v>
      </c>
      <c r="G990">
        <v>10.172578</v>
      </c>
      <c r="H990">
        <v>216.09778399999999</v>
      </c>
      <c r="I990">
        <v>6.0885569999999998</v>
      </c>
    </row>
    <row r="991" spans="1:9" x14ac:dyDescent="0.25">
      <c r="A991">
        <v>990</v>
      </c>
      <c r="F991">
        <v>213.338763</v>
      </c>
      <c r="G991">
        <v>10.139329999999999</v>
      </c>
      <c r="H991">
        <v>216.109072</v>
      </c>
      <c r="I991">
        <v>6.0729899999999999</v>
      </c>
    </row>
    <row r="992" spans="1:9" x14ac:dyDescent="0.25">
      <c r="A992">
        <v>991</v>
      </c>
      <c r="F992">
        <v>213.443918</v>
      </c>
      <c r="G992">
        <v>10.043815</v>
      </c>
      <c r="H992">
        <v>216.02427900000001</v>
      </c>
      <c r="I992">
        <v>6.1117530000000002</v>
      </c>
    </row>
    <row r="993" spans="1:9" x14ac:dyDescent="0.25">
      <c r="A993">
        <v>992</v>
      </c>
      <c r="B993">
        <v>230.941958</v>
      </c>
      <c r="C993">
        <v>8.5914959999999994</v>
      </c>
      <c r="H993">
        <v>215.99366000000001</v>
      </c>
      <c r="I993">
        <v>6.1510829999999999</v>
      </c>
    </row>
    <row r="994" spans="1:9" x14ac:dyDescent="0.25">
      <c r="A994">
        <v>993</v>
      </c>
      <c r="B994">
        <v>230.983351</v>
      </c>
      <c r="C994">
        <v>8.5884029999999996</v>
      </c>
      <c r="H994">
        <v>216.01082500000001</v>
      </c>
      <c r="I994">
        <v>6.1451549999999999</v>
      </c>
    </row>
    <row r="995" spans="1:9" x14ac:dyDescent="0.25">
      <c r="A995">
        <v>994</v>
      </c>
      <c r="B995">
        <v>231.003558</v>
      </c>
      <c r="C995">
        <v>8.635567</v>
      </c>
      <c r="H995">
        <v>216.26025799999999</v>
      </c>
      <c r="I995">
        <v>6.0529900000000003</v>
      </c>
    </row>
    <row r="996" spans="1:9" x14ac:dyDescent="0.25">
      <c r="A996">
        <v>995</v>
      </c>
      <c r="B996">
        <v>230.96732</v>
      </c>
      <c r="C996">
        <v>8.6081950000000003</v>
      </c>
    </row>
    <row r="997" spans="1:9" x14ac:dyDescent="0.25">
      <c r="A997">
        <v>996</v>
      </c>
      <c r="B997">
        <v>231.00165000000001</v>
      </c>
      <c r="C997">
        <v>8.5857729999999997</v>
      </c>
    </row>
    <row r="998" spans="1:9" x14ac:dyDescent="0.25">
      <c r="A998">
        <v>997</v>
      </c>
      <c r="B998">
        <v>230.987269</v>
      </c>
      <c r="C998">
        <v>8.5992270000000008</v>
      </c>
    </row>
    <row r="999" spans="1:9" x14ac:dyDescent="0.25">
      <c r="A999">
        <v>998</v>
      </c>
      <c r="B999">
        <v>230.977217</v>
      </c>
      <c r="C999">
        <v>8.5893300000000004</v>
      </c>
    </row>
    <row r="1000" spans="1:9" x14ac:dyDescent="0.25">
      <c r="A1000">
        <v>999</v>
      </c>
      <c r="B1000">
        <v>230.95304300000001</v>
      </c>
      <c r="C1000">
        <v>8.5940209999999997</v>
      </c>
      <c r="D1000">
        <v>237.643868</v>
      </c>
      <c r="E1000">
        <v>6.4120619999999997</v>
      </c>
    </row>
    <row r="1001" spans="1:9" x14ac:dyDescent="0.25">
      <c r="A1001">
        <v>1000</v>
      </c>
      <c r="B1001">
        <v>230.941496</v>
      </c>
      <c r="C1001">
        <v>8.6353089999999995</v>
      </c>
      <c r="D1001">
        <v>237.696495</v>
      </c>
      <c r="E1001">
        <v>6.4712889999999996</v>
      </c>
    </row>
    <row r="1002" spans="1:9" x14ac:dyDescent="0.25">
      <c r="A1002">
        <v>1001</v>
      </c>
      <c r="B1002">
        <v>230.917115</v>
      </c>
      <c r="C1002">
        <v>8.6087629999999997</v>
      </c>
      <c r="D1002">
        <v>237.70010400000001</v>
      </c>
      <c r="E1002">
        <v>6.4194849999999999</v>
      </c>
    </row>
    <row r="1003" spans="1:9" x14ac:dyDescent="0.25">
      <c r="A1003">
        <v>1002</v>
      </c>
      <c r="B1003">
        <v>230.941958</v>
      </c>
      <c r="C1003">
        <v>8.5914959999999994</v>
      </c>
      <c r="D1003">
        <v>237.70149699999999</v>
      </c>
      <c r="E1003">
        <v>6.4422680000000003</v>
      </c>
    </row>
    <row r="1004" spans="1:9" x14ac:dyDescent="0.25">
      <c r="A1004">
        <v>1003</v>
      </c>
      <c r="D1004">
        <v>237.68922800000001</v>
      </c>
      <c r="E1004">
        <v>6.4294330000000004</v>
      </c>
    </row>
    <row r="1005" spans="1:9" x14ac:dyDescent="0.25">
      <c r="A1005">
        <v>1004</v>
      </c>
      <c r="D1005">
        <v>237.726033</v>
      </c>
      <c r="E1005">
        <v>6.3633499999999996</v>
      </c>
    </row>
    <row r="1006" spans="1:9" x14ac:dyDescent="0.25">
      <c r="A1006">
        <v>1005</v>
      </c>
      <c r="D1006">
        <v>237.71870999999999</v>
      </c>
      <c r="E1006">
        <v>6.3703089999999998</v>
      </c>
    </row>
    <row r="1007" spans="1:9" x14ac:dyDescent="0.25">
      <c r="A1007">
        <v>1006</v>
      </c>
      <c r="D1007">
        <v>237.740567</v>
      </c>
      <c r="E1007">
        <v>6.3897940000000002</v>
      </c>
    </row>
    <row r="1008" spans="1:9" x14ac:dyDescent="0.25">
      <c r="A1008">
        <v>1007</v>
      </c>
      <c r="D1008">
        <v>237.643868</v>
      </c>
      <c r="E1008">
        <v>6.4120619999999997</v>
      </c>
      <c r="F1008">
        <v>235.501856</v>
      </c>
      <c r="G1008">
        <v>9.5372170000000001</v>
      </c>
    </row>
    <row r="1009" spans="1:9" x14ac:dyDescent="0.25">
      <c r="A1009">
        <v>1008</v>
      </c>
      <c r="D1009">
        <v>237.643868</v>
      </c>
      <c r="E1009">
        <v>6.4120619999999997</v>
      </c>
      <c r="F1009">
        <v>235.616187</v>
      </c>
      <c r="G1009">
        <v>9.5434540000000005</v>
      </c>
    </row>
    <row r="1010" spans="1:9" x14ac:dyDescent="0.25">
      <c r="A1010">
        <v>1009</v>
      </c>
      <c r="F1010">
        <v>235.51381499999999</v>
      </c>
      <c r="G1010">
        <v>9.5869070000000001</v>
      </c>
      <c r="H1010">
        <v>237.918454</v>
      </c>
      <c r="I1010">
        <v>4.9526289999999999</v>
      </c>
    </row>
    <row r="1011" spans="1:9" x14ac:dyDescent="0.25">
      <c r="A1011">
        <v>1010</v>
      </c>
      <c r="F1011">
        <v>235.542269</v>
      </c>
      <c r="G1011">
        <v>9.5812380000000008</v>
      </c>
      <c r="H1011">
        <v>237.94958700000001</v>
      </c>
      <c r="I1011">
        <v>4.9484019999999997</v>
      </c>
    </row>
    <row r="1012" spans="1:9" x14ac:dyDescent="0.25">
      <c r="A1012">
        <v>1011</v>
      </c>
      <c r="F1012">
        <v>235.51510500000001</v>
      </c>
      <c r="G1012">
        <v>9.6225769999999997</v>
      </c>
      <c r="H1012">
        <v>237.94453899999999</v>
      </c>
      <c r="I1012">
        <v>4.9585049999999997</v>
      </c>
    </row>
    <row r="1013" spans="1:9" x14ac:dyDescent="0.25">
      <c r="A1013">
        <v>1012</v>
      </c>
      <c r="F1013">
        <v>235.508351</v>
      </c>
      <c r="G1013">
        <v>9.6100010000000005</v>
      </c>
      <c r="H1013">
        <v>237.987011</v>
      </c>
      <c r="I1013">
        <v>4.9362370000000002</v>
      </c>
    </row>
    <row r="1014" spans="1:9" x14ac:dyDescent="0.25">
      <c r="A1014">
        <v>1013</v>
      </c>
      <c r="F1014">
        <v>235.47886700000001</v>
      </c>
      <c r="G1014">
        <v>9.5825259999999997</v>
      </c>
      <c r="H1014">
        <v>237.952372</v>
      </c>
      <c r="I1014">
        <v>4.9191240000000001</v>
      </c>
    </row>
    <row r="1015" spans="1:9" x14ac:dyDescent="0.25">
      <c r="A1015">
        <v>1014</v>
      </c>
      <c r="B1015">
        <v>254.844435</v>
      </c>
      <c r="C1015">
        <v>7.2741759999999998</v>
      </c>
      <c r="F1015">
        <v>235.44819699999999</v>
      </c>
      <c r="G1015">
        <v>9.6298460000000006</v>
      </c>
      <c r="H1015">
        <v>237.91036299999999</v>
      </c>
      <c r="I1015">
        <v>4.9470619999999998</v>
      </c>
    </row>
    <row r="1016" spans="1:9" x14ac:dyDescent="0.25">
      <c r="A1016">
        <v>1015</v>
      </c>
      <c r="B1016">
        <v>254.91593</v>
      </c>
      <c r="C1016">
        <v>7.3451029999999999</v>
      </c>
      <c r="F1016">
        <v>235.501856</v>
      </c>
      <c r="G1016">
        <v>9.5372170000000001</v>
      </c>
      <c r="H1016">
        <v>237.88020599999999</v>
      </c>
      <c r="I1016">
        <v>4.9602579999999996</v>
      </c>
    </row>
    <row r="1017" spans="1:9" x14ac:dyDescent="0.25">
      <c r="A1017">
        <v>1016</v>
      </c>
      <c r="B1017">
        <v>254.88881499999999</v>
      </c>
      <c r="C1017">
        <v>7.2943300000000004</v>
      </c>
      <c r="H1017">
        <v>237.94701000000001</v>
      </c>
      <c r="I1017">
        <v>4.9696389999999999</v>
      </c>
    </row>
    <row r="1018" spans="1:9" x14ac:dyDescent="0.25">
      <c r="A1018">
        <v>1017</v>
      </c>
      <c r="B1018">
        <v>254.87768399999999</v>
      </c>
      <c r="C1018">
        <v>7.3044849999999997</v>
      </c>
      <c r="H1018">
        <v>238.02067199999999</v>
      </c>
      <c r="I1018">
        <v>4.914485</v>
      </c>
    </row>
    <row r="1019" spans="1:9" x14ac:dyDescent="0.25">
      <c r="A1019">
        <v>1018</v>
      </c>
      <c r="B1019">
        <v>254.87572299999999</v>
      </c>
      <c r="C1019">
        <v>7.2714429999999997</v>
      </c>
      <c r="H1019">
        <v>237.918454</v>
      </c>
      <c r="I1019">
        <v>4.9526289999999999</v>
      </c>
    </row>
    <row r="1020" spans="1:9" x14ac:dyDescent="0.25">
      <c r="A1020">
        <v>1019</v>
      </c>
      <c r="B1020">
        <v>254.88201000000001</v>
      </c>
      <c r="C1020">
        <v>7.2718040000000004</v>
      </c>
    </row>
    <row r="1021" spans="1:9" x14ac:dyDescent="0.25">
      <c r="A1021">
        <v>1020</v>
      </c>
      <c r="B1021">
        <v>254.88423</v>
      </c>
      <c r="C1021">
        <v>7.2980919999999996</v>
      </c>
    </row>
    <row r="1022" spans="1:9" x14ac:dyDescent="0.25">
      <c r="A1022">
        <v>1021</v>
      </c>
      <c r="B1022">
        <v>254.88386800000001</v>
      </c>
      <c r="C1022">
        <v>7.3218560000000004</v>
      </c>
      <c r="D1022">
        <v>261.48675400000002</v>
      </c>
      <c r="E1022">
        <v>5.5480929999999997</v>
      </c>
    </row>
    <row r="1023" spans="1:9" x14ac:dyDescent="0.25">
      <c r="A1023">
        <v>1022</v>
      </c>
      <c r="B1023">
        <v>254.92458999999999</v>
      </c>
      <c r="C1023">
        <v>7.3040719999999997</v>
      </c>
      <c r="D1023">
        <v>261.55118800000002</v>
      </c>
      <c r="E1023">
        <v>5.5844329999999998</v>
      </c>
    </row>
    <row r="1024" spans="1:9" x14ac:dyDescent="0.25">
      <c r="A1024">
        <v>1023</v>
      </c>
      <c r="B1024">
        <v>254.943713</v>
      </c>
      <c r="C1024">
        <v>7.3019590000000001</v>
      </c>
      <c r="D1024">
        <v>261.54422999999997</v>
      </c>
      <c r="E1024">
        <v>5.5645879999999996</v>
      </c>
    </row>
    <row r="1025" spans="1:11" x14ac:dyDescent="0.25">
      <c r="A1025">
        <v>1024</v>
      </c>
      <c r="B1025">
        <v>254.844435</v>
      </c>
      <c r="C1025">
        <v>7.2741759999999998</v>
      </c>
      <c r="D1025">
        <v>261.50665099999998</v>
      </c>
      <c r="E1025">
        <v>5.5369070000000002</v>
      </c>
    </row>
    <row r="1026" spans="1:11" x14ac:dyDescent="0.25">
      <c r="A1026">
        <v>1025</v>
      </c>
      <c r="D1026">
        <v>261.49242600000002</v>
      </c>
      <c r="E1026">
        <v>5.5054639999999999</v>
      </c>
    </row>
    <row r="1027" spans="1:11" x14ac:dyDescent="0.25">
      <c r="A1027">
        <v>1026</v>
      </c>
      <c r="D1027">
        <v>261.49830099999997</v>
      </c>
      <c r="E1027">
        <v>5.545979</v>
      </c>
    </row>
    <row r="1028" spans="1:11" x14ac:dyDescent="0.25">
      <c r="A1028">
        <v>1027</v>
      </c>
      <c r="D1028">
        <v>261.49216699999999</v>
      </c>
      <c r="E1028">
        <v>5.5204120000000003</v>
      </c>
    </row>
    <row r="1029" spans="1:11" x14ac:dyDescent="0.25">
      <c r="A1029">
        <v>1028</v>
      </c>
      <c r="D1029">
        <v>261.48675400000002</v>
      </c>
      <c r="E1029">
        <v>5.5480929999999997</v>
      </c>
    </row>
    <row r="1030" spans="1:11" x14ac:dyDescent="0.25">
      <c r="A1030">
        <v>1029</v>
      </c>
      <c r="D1030">
        <v>261.48675400000002</v>
      </c>
      <c r="E1030">
        <v>5.5480929999999997</v>
      </c>
    </row>
    <row r="1031" spans="1:11" x14ac:dyDescent="0.25">
      <c r="A1031">
        <v>1030</v>
      </c>
      <c r="D1031">
        <v>261.48675400000002</v>
      </c>
      <c r="E1031">
        <v>5.5480929999999997</v>
      </c>
    </row>
    <row r="1032" spans="1:11" x14ac:dyDescent="0.25">
      <c r="A1032">
        <v>1031</v>
      </c>
      <c r="D1032">
        <v>261.48675400000002</v>
      </c>
      <c r="E1032">
        <v>5.5480929999999997</v>
      </c>
    </row>
    <row r="1033" spans="1:11" x14ac:dyDescent="0.25">
      <c r="A1033">
        <v>1032</v>
      </c>
      <c r="F1033">
        <v>259.709383</v>
      </c>
      <c r="G1033">
        <v>8.6128350000000005</v>
      </c>
    </row>
    <row r="1034" spans="1:11" x14ac:dyDescent="0.25">
      <c r="A1034">
        <v>1033</v>
      </c>
      <c r="F1034">
        <v>259.709383</v>
      </c>
      <c r="G1034">
        <v>8.6128350000000005</v>
      </c>
    </row>
    <row r="1035" spans="1:11" x14ac:dyDescent="0.25">
      <c r="A1035">
        <v>1034</v>
      </c>
      <c r="F1035">
        <v>259.709383</v>
      </c>
      <c r="G1035">
        <v>8.6128350000000005</v>
      </c>
      <c r="H1035">
        <v>262.20309300000002</v>
      </c>
      <c r="I1035">
        <v>4.5704640000000003</v>
      </c>
    </row>
    <row r="1036" spans="1:11" x14ac:dyDescent="0.25">
      <c r="A1036">
        <v>1035</v>
      </c>
      <c r="B1036">
        <v>273.00288999999998</v>
      </c>
      <c r="C1036">
        <v>7.606649</v>
      </c>
      <c r="F1036">
        <v>259.709383</v>
      </c>
      <c r="G1036">
        <v>8.6128350000000005</v>
      </c>
      <c r="H1036">
        <v>262.20309300000002</v>
      </c>
      <c r="I1036">
        <v>4.5704640000000003</v>
      </c>
    </row>
    <row r="1037" spans="1:11" x14ac:dyDescent="0.25">
      <c r="A1037">
        <v>1036</v>
      </c>
      <c r="B1037">
        <v>273.00288999999998</v>
      </c>
      <c r="C1037">
        <v>7.606649</v>
      </c>
      <c r="F1037">
        <v>259.709383</v>
      </c>
      <c r="G1037">
        <v>8.6128350000000005</v>
      </c>
      <c r="H1037">
        <v>262.20309300000002</v>
      </c>
      <c r="I1037">
        <v>4.5704640000000003</v>
      </c>
    </row>
    <row r="1038" spans="1:11" x14ac:dyDescent="0.25">
      <c r="A1038">
        <v>1037</v>
      </c>
      <c r="B1038">
        <v>273.00288999999998</v>
      </c>
      <c r="C1038">
        <v>7.606649</v>
      </c>
      <c r="F1038">
        <v>259.709383</v>
      </c>
      <c r="G1038">
        <v>8.6128350000000005</v>
      </c>
      <c r="H1038">
        <v>262.19262900000001</v>
      </c>
      <c r="I1038">
        <v>4.5839179999999997</v>
      </c>
    </row>
    <row r="1039" spans="1:11" x14ac:dyDescent="0.25">
      <c r="A1039">
        <v>1038</v>
      </c>
      <c r="B1039">
        <v>273.00288999999998</v>
      </c>
      <c r="C1039">
        <v>7.606649</v>
      </c>
      <c r="F1039">
        <v>259.709383</v>
      </c>
      <c r="G1039">
        <v>8.6128350000000005</v>
      </c>
      <c r="H1039">
        <v>262.20309300000002</v>
      </c>
      <c r="I1039">
        <v>4.5704640000000003</v>
      </c>
      <c r="J1039">
        <v>235.82623699999999</v>
      </c>
      <c r="K1039">
        <v>14.218197</v>
      </c>
    </row>
    <row r="1040" spans="1:1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1" x14ac:dyDescent="0.25">
      <c r="A1057">
        <v>1056</v>
      </c>
    </row>
    <row r="1058" spans="1:11" x14ac:dyDescent="0.25">
      <c r="A1058">
        <v>1057</v>
      </c>
    </row>
    <row r="1059" spans="1:11" x14ac:dyDescent="0.25">
      <c r="A1059">
        <v>1058</v>
      </c>
    </row>
    <row r="1060" spans="1:11" x14ac:dyDescent="0.25">
      <c r="A1060">
        <v>1059</v>
      </c>
    </row>
    <row r="1061" spans="1:11" x14ac:dyDescent="0.25">
      <c r="A1061">
        <v>1060</v>
      </c>
    </row>
    <row r="1062" spans="1:11" x14ac:dyDescent="0.25">
      <c r="A1062">
        <v>1061</v>
      </c>
    </row>
    <row r="1063" spans="1:11" x14ac:dyDescent="0.25">
      <c r="A1063">
        <v>1062</v>
      </c>
    </row>
    <row r="1064" spans="1:11" x14ac:dyDescent="0.25">
      <c r="A1064">
        <v>1063</v>
      </c>
    </row>
    <row r="1065" spans="1:11" x14ac:dyDescent="0.25">
      <c r="A1065">
        <v>1064</v>
      </c>
    </row>
    <row r="1066" spans="1:11" x14ac:dyDescent="0.25">
      <c r="A1066">
        <v>1065</v>
      </c>
    </row>
    <row r="1067" spans="1:11" x14ac:dyDescent="0.25">
      <c r="A1067">
        <v>1066</v>
      </c>
    </row>
    <row r="1068" spans="1:11" x14ac:dyDescent="0.25">
      <c r="A1068">
        <v>1067</v>
      </c>
    </row>
    <row r="1069" spans="1:11" x14ac:dyDescent="0.25">
      <c r="A1069">
        <v>1068</v>
      </c>
    </row>
    <row r="1070" spans="1:11" x14ac:dyDescent="0.25">
      <c r="A1070">
        <v>1069</v>
      </c>
    </row>
    <row r="1071" spans="1:11" x14ac:dyDescent="0.25">
      <c r="A1071">
        <v>1070</v>
      </c>
      <c r="J1071">
        <v>235.91216700000001</v>
      </c>
      <c r="K1071">
        <v>14.304124</v>
      </c>
    </row>
    <row r="1072" spans="1:11" x14ac:dyDescent="0.25">
      <c r="A1072">
        <v>1071</v>
      </c>
      <c r="B1072">
        <v>241.22036199999999</v>
      </c>
      <c r="C1072">
        <v>6.0405150000000001</v>
      </c>
    </row>
    <row r="1073" spans="1:9" x14ac:dyDescent="0.25">
      <c r="A1073">
        <v>1072</v>
      </c>
      <c r="B1073">
        <v>241.15675200000001</v>
      </c>
      <c r="C1073">
        <v>6.1037629999999998</v>
      </c>
    </row>
    <row r="1074" spans="1:9" x14ac:dyDescent="0.25">
      <c r="A1074">
        <v>1073</v>
      </c>
      <c r="B1074">
        <v>241.16237100000001</v>
      </c>
      <c r="C1074">
        <v>6.0764950000000004</v>
      </c>
      <c r="H1074">
        <v>252.76634100000001</v>
      </c>
      <c r="I1074">
        <v>7.9941240000000002</v>
      </c>
    </row>
    <row r="1075" spans="1:9" x14ac:dyDescent="0.25">
      <c r="A1075">
        <v>1074</v>
      </c>
      <c r="B1075">
        <v>241.18474399999999</v>
      </c>
      <c r="C1075">
        <v>6.0696389999999996</v>
      </c>
      <c r="H1075">
        <v>252.76634100000001</v>
      </c>
      <c r="I1075">
        <v>7.9941240000000002</v>
      </c>
    </row>
    <row r="1076" spans="1:9" x14ac:dyDescent="0.25">
      <c r="A1076">
        <v>1075</v>
      </c>
      <c r="B1076">
        <v>241.17087799999999</v>
      </c>
      <c r="C1076">
        <v>6.0793299999999997</v>
      </c>
      <c r="H1076">
        <v>252.800051</v>
      </c>
      <c r="I1076">
        <v>7.9698969999999996</v>
      </c>
    </row>
    <row r="1077" spans="1:9" x14ac:dyDescent="0.25">
      <c r="A1077">
        <v>1076</v>
      </c>
      <c r="B1077">
        <v>241.16340299999999</v>
      </c>
      <c r="C1077">
        <v>6.0688659999999999</v>
      </c>
      <c r="H1077">
        <v>252.82484700000001</v>
      </c>
      <c r="I1077">
        <v>7.9868560000000004</v>
      </c>
    </row>
    <row r="1078" spans="1:9" x14ac:dyDescent="0.25">
      <c r="A1078">
        <v>1077</v>
      </c>
      <c r="B1078">
        <v>241.150362</v>
      </c>
      <c r="C1078">
        <v>6.0872169999999999</v>
      </c>
      <c r="H1078">
        <v>252.83077500000002</v>
      </c>
      <c r="I1078">
        <v>8.0055669999999992</v>
      </c>
    </row>
    <row r="1079" spans="1:9" x14ac:dyDescent="0.25">
      <c r="A1079">
        <v>1078</v>
      </c>
      <c r="B1079">
        <v>241.158455</v>
      </c>
      <c r="C1079">
        <v>6.0907739999999997</v>
      </c>
      <c r="H1079">
        <v>252.83005399999999</v>
      </c>
      <c r="I1079">
        <v>7.9887629999999996</v>
      </c>
    </row>
    <row r="1080" spans="1:9" x14ac:dyDescent="0.25">
      <c r="A1080">
        <v>1079</v>
      </c>
      <c r="B1080">
        <v>241.15958599999999</v>
      </c>
      <c r="C1080">
        <v>6.0554119999999996</v>
      </c>
      <c r="H1080">
        <v>252.82551799999999</v>
      </c>
      <c r="I1080">
        <v>8.0070619999999995</v>
      </c>
    </row>
    <row r="1081" spans="1:9" x14ac:dyDescent="0.25">
      <c r="A1081">
        <v>1080</v>
      </c>
      <c r="B1081">
        <v>241.143404</v>
      </c>
      <c r="C1081">
        <v>6.1326799999999997</v>
      </c>
      <c r="H1081">
        <v>252.822115</v>
      </c>
      <c r="I1081">
        <v>8.0106190000000002</v>
      </c>
    </row>
    <row r="1082" spans="1:9" x14ac:dyDescent="0.25">
      <c r="A1082">
        <v>1081</v>
      </c>
      <c r="B1082">
        <v>241.15742299999999</v>
      </c>
      <c r="C1082">
        <v>6.0742269999999996</v>
      </c>
      <c r="H1082">
        <v>252.78726799999998</v>
      </c>
      <c r="I1082">
        <v>7.9705159999999999</v>
      </c>
    </row>
    <row r="1083" spans="1:9" x14ac:dyDescent="0.25">
      <c r="A1083">
        <v>1082</v>
      </c>
      <c r="B1083">
        <v>241.18886800000001</v>
      </c>
      <c r="C1083">
        <v>6.0907739999999997</v>
      </c>
      <c r="H1083">
        <v>252.811598</v>
      </c>
      <c r="I1083">
        <v>7.9466489999999999</v>
      </c>
    </row>
    <row r="1084" spans="1:9" x14ac:dyDescent="0.25">
      <c r="A1084">
        <v>1083</v>
      </c>
      <c r="B1084">
        <v>241.186959</v>
      </c>
      <c r="C1084">
        <v>6.0769590000000004</v>
      </c>
      <c r="H1084">
        <v>252.85649699999999</v>
      </c>
      <c r="I1084">
        <v>7.9567519999999998</v>
      </c>
    </row>
    <row r="1085" spans="1:9" x14ac:dyDescent="0.25">
      <c r="A1085">
        <v>1084</v>
      </c>
      <c r="B1085">
        <v>241.16366199999999</v>
      </c>
      <c r="C1085">
        <v>6.0645879999999996</v>
      </c>
      <c r="H1085">
        <v>252.79644200000001</v>
      </c>
      <c r="I1085">
        <v>7.9791759999999998</v>
      </c>
    </row>
    <row r="1086" spans="1:9" x14ac:dyDescent="0.25">
      <c r="A1086">
        <v>1085</v>
      </c>
      <c r="B1086">
        <v>241.18639200000001</v>
      </c>
      <c r="C1086">
        <v>6.0594330000000003</v>
      </c>
      <c r="H1086">
        <v>252.78190799999999</v>
      </c>
      <c r="I1086">
        <v>7.9664950000000001</v>
      </c>
    </row>
    <row r="1087" spans="1:9" x14ac:dyDescent="0.25">
      <c r="A1087">
        <v>1086</v>
      </c>
      <c r="B1087">
        <v>241.172888</v>
      </c>
      <c r="C1087">
        <v>6.0953609999999996</v>
      </c>
      <c r="D1087">
        <v>232.701909</v>
      </c>
      <c r="E1087">
        <v>9.1622160000000008</v>
      </c>
      <c r="H1087">
        <v>252.77819700000001</v>
      </c>
      <c r="I1087">
        <v>7.9611340000000004</v>
      </c>
    </row>
    <row r="1088" spans="1:9" x14ac:dyDescent="0.25">
      <c r="A1088">
        <v>1087</v>
      </c>
      <c r="B1088">
        <v>241.22036199999999</v>
      </c>
      <c r="C1088">
        <v>6.0405150000000001</v>
      </c>
      <c r="D1088">
        <v>232.713042</v>
      </c>
      <c r="E1088">
        <v>9.1648449999999997</v>
      </c>
      <c r="H1088">
        <v>252.76634100000001</v>
      </c>
      <c r="I1088">
        <v>7.9941240000000002</v>
      </c>
    </row>
    <row r="1089" spans="1:9" x14ac:dyDescent="0.25">
      <c r="A1089">
        <v>1088</v>
      </c>
      <c r="D1089">
        <v>232.722939</v>
      </c>
      <c r="E1089">
        <v>9.1615459999999995</v>
      </c>
    </row>
    <row r="1090" spans="1:9" x14ac:dyDescent="0.25">
      <c r="A1090">
        <v>1089</v>
      </c>
      <c r="D1090">
        <v>232.724898</v>
      </c>
      <c r="E1090">
        <v>9.1472680000000004</v>
      </c>
    </row>
    <row r="1091" spans="1:9" x14ac:dyDescent="0.25">
      <c r="A1091">
        <v>1090</v>
      </c>
      <c r="D1091">
        <v>232.74752699999999</v>
      </c>
      <c r="E1091">
        <v>9.1433509999999991</v>
      </c>
    </row>
    <row r="1092" spans="1:9" x14ac:dyDescent="0.25">
      <c r="A1092">
        <v>1091</v>
      </c>
      <c r="D1092">
        <v>232.72959</v>
      </c>
      <c r="E1092">
        <v>9.164021</v>
      </c>
    </row>
    <row r="1093" spans="1:9" x14ac:dyDescent="0.25">
      <c r="A1093">
        <v>1092</v>
      </c>
      <c r="D1093">
        <v>232.74649700000001</v>
      </c>
      <c r="E1093">
        <v>9.1620620000000006</v>
      </c>
      <c r="F1093">
        <v>240.498919</v>
      </c>
      <c r="G1093">
        <v>6.3320619999999996</v>
      </c>
    </row>
    <row r="1094" spans="1:9" x14ac:dyDescent="0.25">
      <c r="A1094">
        <v>1093</v>
      </c>
      <c r="D1094">
        <v>232.75108399999999</v>
      </c>
      <c r="E1094">
        <v>9.1620100000000004</v>
      </c>
      <c r="F1094">
        <v>240.484227</v>
      </c>
      <c r="G1094">
        <v>6.393351</v>
      </c>
    </row>
    <row r="1095" spans="1:9" x14ac:dyDescent="0.25">
      <c r="A1095">
        <v>1094</v>
      </c>
      <c r="D1095">
        <v>232.759692</v>
      </c>
      <c r="E1095">
        <v>9.1653099999999998</v>
      </c>
      <c r="F1095">
        <v>240.44845599999999</v>
      </c>
      <c r="G1095">
        <v>6.3979900000000001</v>
      </c>
    </row>
    <row r="1096" spans="1:9" x14ac:dyDescent="0.25">
      <c r="A1096">
        <v>1095</v>
      </c>
      <c r="D1096">
        <v>232.71556899999999</v>
      </c>
      <c r="E1096">
        <v>9.1626290000000008</v>
      </c>
      <c r="F1096">
        <v>240.49283500000001</v>
      </c>
      <c r="G1096">
        <v>6.3711339999999996</v>
      </c>
    </row>
    <row r="1097" spans="1:9" x14ac:dyDescent="0.25">
      <c r="A1097">
        <v>1096</v>
      </c>
      <c r="D1097">
        <v>232.72165000000001</v>
      </c>
      <c r="E1097">
        <v>9.1675260000000005</v>
      </c>
      <c r="F1097">
        <v>240.47335100000001</v>
      </c>
      <c r="G1097">
        <v>6.363969</v>
      </c>
    </row>
    <row r="1098" spans="1:9" x14ac:dyDescent="0.25">
      <c r="A1098">
        <v>1097</v>
      </c>
      <c r="D1098">
        <v>232.70464000000001</v>
      </c>
      <c r="E1098">
        <v>9.1514430000000004</v>
      </c>
      <c r="F1098">
        <v>240.47067100000001</v>
      </c>
      <c r="G1098">
        <v>6.364382</v>
      </c>
    </row>
    <row r="1099" spans="1:9" x14ac:dyDescent="0.25">
      <c r="A1099">
        <v>1098</v>
      </c>
      <c r="D1099">
        <v>232.724434</v>
      </c>
      <c r="E1099">
        <v>9.1778860000000009</v>
      </c>
      <c r="F1099">
        <v>240.51515599999999</v>
      </c>
      <c r="G1099">
        <v>6.3677320000000002</v>
      </c>
    </row>
    <row r="1100" spans="1:9" x14ac:dyDescent="0.25">
      <c r="A1100">
        <v>1099</v>
      </c>
      <c r="D1100">
        <v>232.73860999999999</v>
      </c>
      <c r="E1100">
        <v>9.2436600000000002</v>
      </c>
      <c r="F1100">
        <v>240.442116</v>
      </c>
      <c r="G1100">
        <v>6.3835050000000004</v>
      </c>
    </row>
    <row r="1101" spans="1:9" x14ac:dyDescent="0.25">
      <c r="A1101">
        <v>1100</v>
      </c>
      <c r="D1101">
        <v>232.701909</v>
      </c>
      <c r="E1101">
        <v>9.1622160000000008</v>
      </c>
      <c r="F1101">
        <v>240.44814700000001</v>
      </c>
      <c r="G1101">
        <v>6.3810310000000001</v>
      </c>
      <c r="H1101">
        <v>233.474074</v>
      </c>
      <c r="I1101">
        <v>10.369279000000001</v>
      </c>
    </row>
    <row r="1102" spans="1:9" x14ac:dyDescent="0.25">
      <c r="A1102">
        <v>1101</v>
      </c>
      <c r="F1102">
        <v>240.48927900000001</v>
      </c>
      <c r="G1102">
        <v>6.4098449999999998</v>
      </c>
      <c r="H1102">
        <v>233.46381400000001</v>
      </c>
      <c r="I1102">
        <v>10.331443</v>
      </c>
    </row>
    <row r="1103" spans="1:9" x14ac:dyDescent="0.25">
      <c r="A1103">
        <v>1102</v>
      </c>
      <c r="F1103">
        <v>240.51345499999999</v>
      </c>
      <c r="G1103">
        <v>6.3659280000000003</v>
      </c>
      <c r="H1103">
        <v>233.46721700000001</v>
      </c>
      <c r="I1103">
        <v>10.350825</v>
      </c>
    </row>
    <row r="1104" spans="1:9" x14ac:dyDescent="0.25">
      <c r="A1104">
        <v>1103</v>
      </c>
      <c r="F1104">
        <v>240.520464</v>
      </c>
      <c r="G1104">
        <v>6.3654120000000001</v>
      </c>
      <c r="H1104">
        <v>233.47226900000001</v>
      </c>
      <c r="I1104">
        <v>10.33835</v>
      </c>
    </row>
    <row r="1105" spans="1:9" x14ac:dyDescent="0.25">
      <c r="A1105">
        <v>1104</v>
      </c>
      <c r="F1105">
        <v>240.53840299999999</v>
      </c>
      <c r="G1105">
        <v>6.3895879999999998</v>
      </c>
      <c r="H1105">
        <v>233.41912500000001</v>
      </c>
      <c r="I1105">
        <v>10.359691</v>
      </c>
    </row>
    <row r="1106" spans="1:9" x14ac:dyDescent="0.25">
      <c r="A1106">
        <v>1105</v>
      </c>
      <c r="F1106">
        <v>240.498919</v>
      </c>
      <c r="G1106">
        <v>6.3320619999999996</v>
      </c>
      <c r="H1106">
        <v>233.437319</v>
      </c>
      <c r="I1106">
        <v>10.351804</v>
      </c>
    </row>
    <row r="1107" spans="1:9" x14ac:dyDescent="0.25">
      <c r="A1107">
        <v>1106</v>
      </c>
      <c r="B1107">
        <v>220.102475</v>
      </c>
      <c r="C1107">
        <v>7.7595869999999998</v>
      </c>
      <c r="H1107">
        <v>233.46850599999999</v>
      </c>
      <c r="I1107">
        <v>10.351701</v>
      </c>
    </row>
    <row r="1108" spans="1:9" x14ac:dyDescent="0.25">
      <c r="A1108">
        <v>1107</v>
      </c>
      <c r="B1108">
        <v>220.08015599999999</v>
      </c>
      <c r="C1108">
        <v>7.7165980000000003</v>
      </c>
      <c r="H1108">
        <v>233.452269</v>
      </c>
      <c r="I1108">
        <v>10.390980000000001</v>
      </c>
    </row>
    <row r="1109" spans="1:9" x14ac:dyDescent="0.25">
      <c r="A1109">
        <v>1108</v>
      </c>
      <c r="B1109">
        <v>220.04809299999999</v>
      </c>
      <c r="C1109">
        <v>7.74</v>
      </c>
      <c r="H1109">
        <v>233.48159799999999</v>
      </c>
      <c r="I1109">
        <v>10.371650000000001</v>
      </c>
    </row>
    <row r="1110" spans="1:9" x14ac:dyDescent="0.25">
      <c r="A1110">
        <v>1109</v>
      </c>
      <c r="B1110">
        <v>220.111907</v>
      </c>
      <c r="C1110">
        <v>7.7485049999999998</v>
      </c>
      <c r="H1110">
        <v>233.44618600000001</v>
      </c>
      <c r="I1110">
        <v>10.372423</v>
      </c>
    </row>
    <row r="1111" spans="1:9" x14ac:dyDescent="0.25">
      <c r="A1111">
        <v>1110</v>
      </c>
      <c r="B1111">
        <v>220.06788700000001</v>
      </c>
      <c r="C1111">
        <v>7.7564950000000001</v>
      </c>
      <c r="H1111">
        <v>233.47824900000001</v>
      </c>
      <c r="I1111">
        <v>10.355155</v>
      </c>
    </row>
    <row r="1112" spans="1:9" x14ac:dyDescent="0.25">
      <c r="A1112">
        <v>1111</v>
      </c>
      <c r="B1112">
        <v>220.079846</v>
      </c>
      <c r="C1112">
        <v>7.7207739999999996</v>
      </c>
      <c r="H1112">
        <v>233.50268</v>
      </c>
      <c r="I1112">
        <v>10.367113</v>
      </c>
    </row>
    <row r="1113" spans="1:9" x14ac:dyDescent="0.25">
      <c r="A1113">
        <v>1112</v>
      </c>
      <c r="B1113">
        <v>220.08907299999998</v>
      </c>
      <c r="C1113">
        <v>7.725619</v>
      </c>
      <c r="H1113">
        <v>233.474074</v>
      </c>
      <c r="I1113">
        <v>10.369279000000001</v>
      </c>
    </row>
    <row r="1114" spans="1:9" x14ac:dyDescent="0.25">
      <c r="A1114">
        <v>1113</v>
      </c>
      <c r="B1114">
        <v>220.09608299999999</v>
      </c>
      <c r="C1114">
        <v>7.7197420000000001</v>
      </c>
    </row>
    <row r="1115" spans="1:9" x14ac:dyDescent="0.25">
      <c r="A1115">
        <v>1114</v>
      </c>
      <c r="B1115">
        <v>220.096238</v>
      </c>
      <c r="C1115">
        <v>7.7410829999999997</v>
      </c>
    </row>
    <row r="1116" spans="1:9" x14ac:dyDescent="0.25">
      <c r="A1116">
        <v>1115</v>
      </c>
      <c r="B1116">
        <v>220.055001</v>
      </c>
      <c r="C1116">
        <v>7.7646899999999999</v>
      </c>
    </row>
    <row r="1117" spans="1:9" x14ac:dyDescent="0.25">
      <c r="A1117">
        <v>1116</v>
      </c>
      <c r="B1117">
        <v>220.09015500000001</v>
      </c>
      <c r="C1117">
        <v>7.7422170000000001</v>
      </c>
      <c r="D1117">
        <v>213.52953600000001</v>
      </c>
      <c r="E1117">
        <v>9.0074229999999993</v>
      </c>
    </row>
    <row r="1118" spans="1:9" x14ac:dyDescent="0.25">
      <c r="A1118">
        <v>1117</v>
      </c>
      <c r="B1118">
        <v>220.102475</v>
      </c>
      <c r="C1118">
        <v>7.7595869999999998</v>
      </c>
      <c r="D1118">
        <v>213.41989699999999</v>
      </c>
      <c r="E1118">
        <v>8.9573710000000002</v>
      </c>
    </row>
    <row r="1119" spans="1:9" x14ac:dyDescent="0.25">
      <c r="A1119">
        <v>1118</v>
      </c>
      <c r="D1119">
        <v>213.43566999999999</v>
      </c>
      <c r="E1119">
        <v>8.9775770000000001</v>
      </c>
    </row>
    <row r="1120" spans="1:9" x14ac:dyDescent="0.25">
      <c r="A1120">
        <v>1119</v>
      </c>
      <c r="D1120">
        <v>213.461443</v>
      </c>
      <c r="E1120">
        <v>8.9803610000000003</v>
      </c>
    </row>
    <row r="1121" spans="1:9" x14ac:dyDescent="0.25">
      <c r="A1121">
        <v>1120</v>
      </c>
      <c r="D1121">
        <v>213.45474300000001</v>
      </c>
      <c r="E1121">
        <v>8.9897939999999998</v>
      </c>
    </row>
    <row r="1122" spans="1:9" x14ac:dyDescent="0.25">
      <c r="A1122">
        <v>1121</v>
      </c>
      <c r="D1122">
        <v>213.510155</v>
      </c>
      <c r="E1122">
        <v>8.9886079999999993</v>
      </c>
      <c r="F1122">
        <v>219.22324800000001</v>
      </c>
      <c r="G1122">
        <v>5.9801029999999997</v>
      </c>
    </row>
    <row r="1123" spans="1:9" x14ac:dyDescent="0.25">
      <c r="A1123">
        <v>1122</v>
      </c>
      <c r="D1123">
        <v>213.55953600000001</v>
      </c>
      <c r="E1123">
        <v>9.0154639999999997</v>
      </c>
      <c r="F1123">
        <v>219.206546</v>
      </c>
      <c r="G1123">
        <v>6.0231440000000003</v>
      </c>
    </row>
    <row r="1124" spans="1:9" x14ac:dyDescent="0.25">
      <c r="A1124">
        <v>1123</v>
      </c>
      <c r="D1124">
        <v>213.557062</v>
      </c>
      <c r="E1124">
        <v>9.0127330000000008</v>
      </c>
      <c r="F1124">
        <v>219.159175</v>
      </c>
      <c r="G1124">
        <v>6.0290210000000002</v>
      </c>
    </row>
    <row r="1125" spans="1:9" x14ac:dyDescent="0.25">
      <c r="A1125">
        <v>1124</v>
      </c>
      <c r="D1125">
        <v>213.52329900000001</v>
      </c>
      <c r="E1125">
        <v>8.9763400000000004</v>
      </c>
      <c r="F1125">
        <v>219.14871199999999</v>
      </c>
      <c r="G1125">
        <v>6.0034539999999996</v>
      </c>
    </row>
    <row r="1126" spans="1:9" x14ac:dyDescent="0.25">
      <c r="A1126">
        <v>1125</v>
      </c>
      <c r="D1126">
        <v>213.52953600000001</v>
      </c>
      <c r="E1126">
        <v>9.0074229999999993</v>
      </c>
      <c r="F1126">
        <v>219.177165</v>
      </c>
      <c r="G1126">
        <v>5.9601030000000002</v>
      </c>
    </row>
    <row r="1127" spans="1:9" x14ac:dyDescent="0.25">
      <c r="A1127">
        <v>1126</v>
      </c>
      <c r="D1127">
        <v>213.52953600000001</v>
      </c>
      <c r="E1127">
        <v>9.0074229999999993</v>
      </c>
      <c r="F1127">
        <v>219.151186</v>
      </c>
      <c r="G1127">
        <v>5.9627840000000001</v>
      </c>
      <c r="H1127">
        <v>214.80494899999999</v>
      </c>
      <c r="I1127">
        <v>9.265155</v>
      </c>
    </row>
    <row r="1128" spans="1:9" x14ac:dyDescent="0.25">
      <c r="A1128">
        <v>1127</v>
      </c>
      <c r="F1128">
        <v>219.146907</v>
      </c>
      <c r="G1128">
        <v>5.9658759999999997</v>
      </c>
      <c r="H1128">
        <v>214.78020599999999</v>
      </c>
      <c r="I1128">
        <v>9.2416499999999999</v>
      </c>
    </row>
    <row r="1129" spans="1:9" x14ac:dyDescent="0.25">
      <c r="A1129">
        <v>1128</v>
      </c>
      <c r="F1129">
        <v>219.14964000000001</v>
      </c>
      <c r="G1129">
        <v>5.9925769999999998</v>
      </c>
      <c r="H1129">
        <v>214.76216500000001</v>
      </c>
      <c r="I1129">
        <v>9.2846390000000003</v>
      </c>
    </row>
    <row r="1130" spans="1:9" x14ac:dyDescent="0.25">
      <c r="A1130">
        <v>1129</v>
      </c>
      <c r="F1130">
        <v>219.22324800000001</v>
      </c>
      <c r="G1130">
        <v>5.9801029999999997</v>
      </c>
      <c r="H1130">
        <v>214.76721699999999</v>
      </c>
      <c r="I1130">
        <v>9.1893820000000002</v>
      </c>
    </row>
    <row r="1131" spans="1:9" x14ac:dyDescent="0.25">
      <c r="A1131">
        <v>1130</v>
      </c>
      <c r="H1131">
        <v>214.70072199999998</v>
      </c>
      <c r="I1131">
        <v>9.1794840000000004</v>
      </c>
    </row>
    <row r="1132" spans="1:9" x14ac:dyDescent="0.25">
      <c r="A1132">
        <v>1131</v>
      </c>
      <c r="B1132">
        <v>199.76709199999999</v>
      </c>
      <c r="C1132">
        <v>5.86653</v>
      </c>
      <c r="H1132">
        <v>214.72757799999999</v>
      </c>
      <c r="I1132">
        <v>9.1680930000000007</v>
      </c>
    </row>
    <row r="1133" spans="1:9" x14ac:dyDescent="0.25">
      <c r="A1133">
        <v>1132</v>
      </c>
      <c r="B1133">
        <v>199.763758</v>
      </c>
      <c r="C1133">
        <v>5.9331329999999998</v>
      </c>
      <c r="H1133">
        <v>214.794588</v>
      </c>
      <c r="I1133">
        <v>9.1698459999999997</v>
      </c>
    </row>
    <row r="1134" spans="1:9" x14ac:dyDescent="0.25">
      <c r="A1134">
        <v>1133</v>
      </c>
      <c r="B1134">
        <v>199.780371</v>
      </c>
      <c r="C1134">
        <v>5.9411110000000003</v>
      </c>
      <c r="H1134">
        <v>214.79</v>
      </c>
      <c r="I1134">
        <v>9.18567</v>
      </c>
    </row>
    <row r="1135" spans="1:9" x14ac:dyDescent="0.25">
      <c r="A1135">
        <v>1134</v>
      </c>
      <c r="B1135">
        <v>199.75578200000001</v>
      </c>
      <c r="C1135">
        <v>5.8916760000000004</v>
      </c>
      <c r="H1135">
        <v>214.80494899999999</v>
      </c>
      <c r="I1135">
        <v>9.265155</v>
      </c>
    </row>
    <row r="1136" spans="1:9" x14ac:dyDescent="0.25">
      <c r="A1136">
        <v>1135</v>
      </c>
      <c r="B1136">
        <v>199.74866299999999</v>
      </c>
      <c r="C1136">
        <v>5.8865259999999999</v>
      </c>
    </row>
    <row r="1137" spans="1:9" x14ac:dyDescent="0.25">
      <c r="A1137">
        <v>1136</v>
      </c>
      <c r="B1137">
        <v>199.75401199999999</v>
      </c>
      <c r="C1137">
        <v>5.9178329999999999</v>
      </c>
    </row>
    <row r="1138" spans="1:9" x14ac:dyDescent="0.25">
      <c r="A1138">
        <v>1137</v>
      </c>
      <c r="B1138">
        <v>199.74790400000001</v>
      </c>
      <c r="C1138">
        <v>5.9330819999999997</v>
      </c>
    </row>
    <row r="1139" spans="1:9" x14ac:dyDescent="0.25">
      <c r="A1139">
        <v>1138</v>
      </c>
      <c r="B1139">
        <v>199.752295</v>
      </c>
      <c r="C1139">
        <v>5.9045019999999999</v>
      </c>
    </row>
    <row r="1140" spans="1:9" x14ac:dyDescent="0.25">
      <c r="A1140">
        <v>1139</v>
      </c>
      <c r="B1140">
        <v>199.73169200000001</v>
      </c>
      <c r="C1140">
        <v>5.8966760000000003</v>
      </c>
      <c r="D1140">
        <v>192.101283</v>
      </c>
      <c r="E1140">
        <v>7.7528620000000004</v>
      </c>
    </row>
    <row r="1141" spans="1:9" x14ac:dyDescent="0.25">
      <c r="A1141">
        <v>1140</v>
      </c>
      <c r="B1141">
        <v>199.76709199999999</v>
      </c>
      <c r="C1141">
        <v>5.86653</v>
      </c>
      <c r="D1141">
        <v>192.15106800000001</v>
      </c>
      <c r="E1141">
        <v>7.7435210000000003</v>
      </c>
    </row>
    <row r="1142" spans="1:9" x14ac:dyDescent="0.25">
      <c r="A1142">
        <v>1141</v>
      </c>
      <c r="B1142">
        <v>199.76709199999999</v>
      </c>
      <c r="C1142">
        <v>5.86653</v>
      </c>
      <c r="D1142">
        <v>192.142382</v>
      </c>
      <c r="E1142">
        <v>7.7554379999999998</v>
      </c>
    </row>
    <row r="1143" spans="1:9" x14ac:dyDescent="0.25">
      <c r="A1143">
        <v>1142</v>
      </c>
      <c r="D1143">
        <v>192.106886</v>
      </c>
      <c r="E1143">
        <v>7.7455410000000002</v>
      </c>
    </row>
    <row r="1144" spans="1:9" x14ac:dyDescent="0.25">
      <c r="A1144">
        <v>1143</v>
      </c>
      <c r="D1144">
        <v>192.090575</v>
      </c>
      <c r="E1144">
        <v>7.7412489999999998</v>
      </c>
    </row>
    <row r="1145" spans="1:9" x14ac:dyDescent="0.25">
      <c r="A1145">
        <v>1144</v>
      </c>
      <c r="D1145">
        <v>192.11723899999998</v>
      </c>
      <c r="E1145">
        <v>7.7565989999999996</v>
      </c>
    </row>
    <row r="1146" spans="1:9" x14ac:dyDescent="0.25">
      <c r="A1146">
        <v>1145</v>
      </c>
      <c r="D1146">
        <v>192.10340400000001</v>
      </c>
      <c r="E1146">
        <v>7.7448839999999999</v>
      </c>
    </row>
    <row r="1147" spans="1:9" x14ac:dyDescent="0.25">
      <c r="A1147">
        <v>1146</v>
      </c>
      <c r="D1147">
        <v>192.065077</v>
      </c>
      <c r="E1147">
        <v>7.76084</v>
      </c>
      <c r="F1147">
        <v>196.07526999999999</v>
      </c>
      <c r="G1147">
        <v>4.968178</v>
      </c>
    </row>
    <row r="1148" spans="1:9" x14ac:dyDescent="0.25">
      <c r="A1148">
        <v>1147</v>
      </c>
      <c r="D1148">
        <v>192.057402</v>
      </c>
      <c r="E1148">
        <v>7.8629910000000001</v>
      </c>
      <c r="F1148">
        <v>196.08274299999999</v>
      </c>
      <c r="G1148">
        <v>5.0135230000000002</v>
      </c>
    </row>
    <row r="1149" spans="1:9" x14ac:dyDescent="0.25">
      <c r="A1149">
        <v>1148</v>
      </c>
      <c r="D1149">
        <v>192.101283</v>
      </c>
      <c r="E1149">
        <v>7.7528620000000004</v>
      </c>
      <c r="F1149">
        <v>196.09470999999999</v>
      </c>
      <c r="G1149">
        <v>5.0178649999999996</v>
      </c>
    </row>
    <row r="1150" spans="1:9" x14ac:dyDescent="0.25">
      <c r="A1150">
        <v>1149</v>
      </c>
      <c r="F1150">
        <v>196.08370099999999</v>
      </c>
      <c r="G1150">
        <v>4.9787319999999999</v>
      </c>
      <c r="H1150">
        <v>192.184596</v>
      </c>
      <c r="I1150">
        <v>9.1561610000000009</v>
      </c>
    </row>
    <row r="1151" spans="1:9" x14ac:dyDescent="0.25">
      <c r="A1151">
        <v>1150</v>
      </c>
      <c r="F1151">
        <v>196.10006200000001</v>
      </c>
      <c r="G1151">
        <v>4.9874669999999997</v>
      </c>
      <c r="H1151">
        <v>192.14157699999998</v>
      </c>
      <c r="I1151">
        <v>9.1154630000000001</v>
      </c>
    </row>
    <row r="1152" spans="1:9" x14ac:dyDescent="0.25">
      <c r="A1152">
        <v>1151</v>
      </c>
      <c r="F1152">
        <v>196.10576900000001</v>
      </c>
      <c r="G1152">
        <v>5.0012020000000001</v>
      </c>
      <c r="H1152">
        <v>192.18979899999999</v>
      </c>
      <c r="I1152">
        <v>9.1250070000000001</v>
      </c>
    </row>
    <row r="1153" spans="1:9" x14ac:dyDescent="0.25">
      <c r="A1153">
        <v>1152</v>
      </c>
      <c r="F1153">
        <v>196.15181999999999</v>
      </c>
      <c r="G1153">
        <v>5.0064029999999997</v>
      </c>
      <c r="H1153">
        <v>192.16924499999999</v>
      </c>
      <c r="I1153">
        <v>9.1081420000000008</v>
      </c>
    </row>
    <row r="1154" spans="1:9" x14ac:dyDescent="0.25">
      <c r="A1154">
        <v>1153</v>
      </c>
      <c r="F1154">
        <v>196.156058</v>
      </c>
      <c r="G1154">
        <v>5.0065039999999996</v>
      </c>
      <c r="H1154">
        <v>192.15203</v>
      </c>
      <c r="I1154">
        <v>9.1156640000000007</v>
      </c>
    </row>
    <row r="1155" spans="1:9" x14ac:dyDescent="0.25">
      <c r="A1155">
        <v>1154</v>
      </c>
      <c r="B1155">
        <v>175.852881</v>
      </c>
      <c r="C1155">
        <v>6.4485830000000002</v>
      </c>
      <c r="F1155">
        <v>196.09698</v>
      </c>
      <c r="G1155">
        <v>5.0099879999999999</v>
      </c>
      <c r="H1155">
        <v>192.14647199999999</v>
      </c>
      <c r="I1155">
        <v>9.1474270000000004</v>
      </c>
    </row>
    <row r="1156" spans="1:9" x14ac:dyDescent="0.25">
      <c r="A1156">
        <v>1155</v>
      </c>
      <c r="B1156">
        <v>175.87913800000001</v>
      </c>
      <c r="C1156">
        <v>6.4464629999999996</v>
      </c>
      <c r="H1156">
        <v>192.14667800000001</v>
      </c>
      <c r="I1156">
        <v>9.1106160000000003</v>
      </c>
    </row>
    <row r="1157" spans="1:9" x14ac:dyDescent="0.25">
      <c r="A1157">
        <v>1156</v>
      </c>
      <c r="B1157">
        <v>175.856213</v>
      </c>
      <c r="C1157">
        <v>6.4518659999999999</v>
      </c>
      <c r="H1157">
        <v>192.12294199999999</v>
      </c>
      <c r="I1157">
        <v>9.1152610000000003</v>
      </c>
    </row>
    <row r="1158" spans="1:9" x14ac:dyDescent="0.25">
      <c r="A1158">
        <v>1157</v>
      </c>
      <c r="B1158">
        <v>175.86716899999999</v>
      </c>
      <c r="C1158">
        <v>6.4229320000000003</v>
      </c>
      <c r="H1158">
        <v>192.184596</v>
      </c>
      <c r="I1158">
        <v>9.1561610000000009</v>
      </c>
    </row>
    <row r="1159" spans="1:9" x14ac:dyDescent="0.25">
      <c r="A1159">
        <v>1158</v>
      </c>
      <c r="B1159">
        <v>175.87570399999998</v>
      </c>
      <c r="C1159">
        <v>6.4311119999999997</v>
      </c>
      <c r="H1159">
        <v>192.184596</v>
      </c>
      <c r="I1159">
        <v>9.1561610000000009</v>
      </c>
    </row>
    <row r="1160" spans="1:9" x14ac:dyDescent="0.25">
      <c r="A1160">
        <v>1159</v>
      </c>
      <c r="B1160">
        <v>175.811778</v>
      </c>
      <c r="C1160">
        <v>6.4309099999999999</v>
      </c>
    </row>
    <row r="1161" spans="1:9" x14ac:dyDescent="0.25">
      <c r="A1161">
        <v>1160</v>
      </c>
      <c r="B1161">
        <v>175.86671699999999</v>
      </c>
      <c r="C1161">
        <v>6.4234369999999998</v>
      </c>
    </row>
    <row r="1162" spans="1:9" x14ac:dyDescent="0.25">
      <c r="A1162">
        <v>1161</v>
      </c>
      <c r="B1162">
        <v>175.87661199999999</v>
      </c>
      <c r="C1162">
        <v>6.4298999999999999</v>
      </c>
      <c r="D1162">
        <v>169.570527</v>
      </c>
      <c r="E1162">
        <v>8.6464180000000006</v>
      </c>
    </row>
    <row r="1163" spans="1:9" x14ac:dyDescent="0.25">
      <c r="A1163">
        <v>1162</v>
      </c>
      <c r="B1163">
        <v>175.846215</v>
      </c>
      <c r="C1163">
        <v>6.427022</v>
      </c>
      <c r="D1163">
        <v>169.58618000000001</v>
      </c>
      <c r="E1163">
        <v>8.6475790000000003</v>
      </c>
    </row>
    <row r="1164" spans="1:9" x14ac:dyDescent="0.25">
      <c r="A1164">
        <v>1163</v>
      </c>
      <c r="B1164">
        <v>175.833237</v>
      </c>
      <c r="C1164">
        <v>6.4248000000000003</v>
      </c>
      <c r="D1164">
        <v>169.58961299999999</v>
      </c>
      <c r="E1164">
        <v>8.6616669999999996</v>
      </c>
    </row>
    <row r="1165" spans="1:9" x14ac:dyDescent="0.25">
      <c r="A1165">
        <v>1164</v>
      </c>
      <c r="B1165">
        <v>175.852881</v>
      </c>
      <c r="C1165">
        <v>6.4485830000000002</v>
      </c>
      <c r="D1165">
        <v>169.58920899999998</v>
      </c>
      <c r="E1165">
        <v>8.647983</v>
      </c>
    </row>
    <row r="1166" spans="1:9" x14ac:dyDescent="0.25">
      <c r="A1166">
        <v>1165</v>
      </c>
      <c r="D1166">
        <v>169.59294599999998</v>
      </c>
      <c r="E1166">
        <v>8.6395</v>
      </c>
    </row>
    <row r="1167" spans="1:9" x14ac:dyDescent="0.25">
      <c r="A1167">
        <v>1166</v>
      </c>
      <c r="D1167">
        <v>169.57396</v>
      </c>
      <c r="E1167">
        <v>8.6402059999999992</v>
      </c>
    </row>
    <row r="1168" spans="1:9" x14ac:dyDescent="0.25">
      <c r="A1168">
        <v>1167</v>
      </c>
      <c r="D1168">
        <v>169.625212</v>
      </c>
      <c r="E1168">
        <v>8.6385400000000008</v>
      </c>
    </row>
    <row r="1169" spans="1:9" x14ac:dyDescent="0.25">
      <c r="A1169">
        <v>1168</v>
      </c>
      <c r="D1169">
        <v>169.59400600000001</v>
      </c>
      <c r="E1169">
        <v>8.6617680000000004</v>
      </c>
    </row>
    <row r="1170" spans="1:9" x14ac:dyDescent="0.25">
      <c r="A1170">
        <v>1169</v>
      </c>
      <c r="D1170">
        <v>169.598803</v>
      </c>
      <c r="E1170">
        <v>8.6892379999999996</v>
      </c>
      <c r="F1170">
        <v>172.47867099999999</v>
      </c>
      <c r="G1170">
        <v>5.5645709999999999</v>
      </c>
    </row>
    <row r="1171" spans="1:9" x14ac:dyDescent="0.25">
      <c r="A1171">
        <v>1170</v>
      </c>
      <c r="D1171">
        <v>169.59900500000001</v>
      </c>
      <c r="E1171">
        <v>8.7270570000000003</v>
      </c>
      <c r="F1171">
        <v>172.43388199999998</v>
      </c>
      <c r="G1171">
        <v>5.6040080000000003</v>
      </c>
    </row>
    <row r="1172" spans="1:9" x14ac:dyDescent="0.25">
      <c r="A1172">
        <v>1171</v>
      </c>
      <c r="D1172">
        <v>169.570527</v>
      </c>
      <c r="E1172">
        <v>8.6464180000000006</v>
      </c>
      <c r="F1172">
        <v>172.45579599999999</v>
      </c>
      <c r="G1172">
        <v>5.5686109999999998</v>
      </c>
    </row>
    <row r="1173" spans="1:9" x14ac:dyDescent="0.25">
      <c r="A1173">
        <v>1172</v>
      </c>
      <c r="F1173">
        <v>172.45478700000001</v>
      </c>
      <c r="G1173">
        <v>5.518167</v>
      </c>
      <c r="H1173">
        <v>169.55547999999999</v>
      </c>
      <c r="I1173">
        <v>9.8625330000000009</v>
      </c>
    </row>
    <row r="1174" spans="1:9" x14ac:dyDescent="0.25">
      <c r="A1174">
        <v>1173</v>
      </c>
      <c r="F1174">
        <v>172.440901</v>
      </c>
      <c r="G1174">
        <v>5.5034729999999996</v>
      </c>
      <c r="H1174">
        <v>169.56663800000001</v>
      </c>
      <c r="I1174">
        <v>9.8675820000000005</v>
      </c>
    </row>
    <row r="1175" spans="1:9" x14ac:dyDescent="0.25">
      <c r="A1175">
        <v>1174</v>
      </c>
      <c r="F1175">
        <v>172.36566199999999</v>
      </c>
      <c r="G1175">
        <v>5.4975149999999999</v>
      </c>
      <c r="H1175">
        <v>169.542653</v>
      </c>
      <c r="I1175">
        <v>9.8742979999999996</v>
      </c>
    </row>
    <row r="1176" spans="1:9" x14ac:dyDescent="0.25">
      <c r="A1176">
        <v>1175</v>
      </c>
      <c r="F1176">
        <v>172.357178</v>
      </c>
      <c r="G1176">
        <v>5.4918589999999998</v>
      </c>
      <c r="H1176">
        <v>169.55966799999999</v>
      </c>
      <c r="I1176">
        <v>9.8825789999999998</v>
      </c>
    </row>
    <row r="1177" spans="1:9" x14ac:dyDescent="0.25">
      <c r="A1177">
        <v>1176</v>
      </c>
      <c r="F1177">
        <v>172.41136</v>
      </c>
      <c r="G1177">
        <v>5.5093300000000003</v>
      </c>
      <c r="H1177">
        <v>169.58698699999999</v>
      </c>
      <c r="I1177">
        <v>9.8801570000000005</v>
      </c>
    </row>
    <row r="1178" spans="1:9" x14ac:dyDescent="0.25">
      <c r="A1178">
        <v>1177</v>
      </c>
      <c r="B1178">
        <v>156.40185</v>
      </c>
      <c r="C1178">
        <v>7.2955819999999996</v>
      </c>
      <c r="F1178">
        <v>172.519621</v>
      </c>
      <c r="G1178">
        <v>5.5328099999999996</v>
      </c>
      <c r="H1178">
        <v>169.571789</v>
      </c>
      <c r="I1178">
        <v>9.855817</v>
      </c>
    </row>
    <row r="1179" spans="1:9" x14ac:dyDescent="0.25">
      <c r="A1179">
        <v>1178</v>
      </c>
      <c r="B1179">
        <v>156.32398699999999</v>
      </c>
      <c r="C1179">
        <v>7.3297670000000004</v>
      </c>
      <c r="F1179">
        <v>172.47867099999999</v>
      </c>
      <c r="G1179">
        <v>5.5645709999999999</v>
      </c>
      <c r="H1179">
        <v>169.570223</v>
      </c>
      <c r="I1179">
        <v>9.8593519999999994</v>
      </c>
    </row>
    <row r="1180" spans="1:9" x14ac:dyDescent="0.25">
      <c r="A1180">
        <v>1179</v>
      </c>
      <c r="B1180">
        <v>156.45188999999999</v>
      </c>
      <c r="C1180">
        <v>7.313104</v>
      </c>
      <c r="H1180">
        <v>169.55239899999998</v>
      </c>
      <c r="I1180">
        <v>9.8785910000000001</v>
      </c>
    </row>
    <row r="1181" spans="1:9" x14ac:dyDescent="0.25">
      <c r="A1181">
        <v>1180</v>
      </c>
      <c r="B1181">
        <v>156.37776300000002</v>
      </c>
      <c r="C1181">
        <v>7.3044190000000002</v>
      </c>
      <c r="H1181">
        <v>169.613347</v>
      </c>
      <c r="I1181">
        <v>9.9477679999999999</v>
      </c>
    </row>
    <row r="1182" spans="1:9" x14ac:dyDescent="0.25">
      <c r="A1182">
        <v>1181</v>
      </c>
      <c r="B1182">
        <v>156.30070899999998</v>
      </c>
      <c r="C1182">
        <v>7.3167900000000001</v>
      </c>
      <c r="H1182">
        <v>169.613347</v>
      </c>
      <c r="I1182">
        <v>9.9477679999999999</v>
      </c>
    </row>
    <row r="1183" spans="1:9" x14ac:dyDescent="0.25">
      <c r="A1183">
        <v>1182</v>
      </c>
      <c r="B1183">
        <v>156.37327099999999</v>
      </c>
      <c r="C1183">
        <v>7.2909360000000003</v>
      </c>
    </row>
    <row r="1184" spans="1:9" x14ac:dyDescent="0.25">
      <c r="A1184">
        <v>1183</v>
      </c>
      <c r="B1184">
        <v>156.400183</v>
      </c>
      <c r="C1184">
        <v>7.2732130000000002</v>
      </c>
    </row>
    <row r="1185" spans="1:9" x14ac:dyDescent="0.25">
      <c r="A1185">
        <v>1184</v>
      </c>
      <c r="B1185">
        <v>156.41109</v>
      </c>
      <c r="C1185">
        <v>7.2352410000000003</v>
      </c>
      <c r="D1185">
        <v>152.406352</v>
      </c>
      <c r="E1185">
        <v>9.2437710000000006</v>
      </c>
    </row>
    <row r="1186" spans="1:9" x14ac:dyDescent="0.25">
      <c r="A1186">
        <v>1185</v>
      </c>
      <c r="B1186">
        <v>156.38473199999999</v>
      </c>
      <c r="C1186">
        <v>7.2271109999999998</v>
      </c>
      <c r="D1186">
        <v>152.37746899999999</v>
      </c>
      <c r="E1186">
        <v>9.3602109999999996</v>
      </c>
    </row>
    <row r="1187" spans="1:9" x14ac:dyDescent="0.25">
      <c r="A1187">
        <v>1186</v>
      </c>
      <c r="B1187">
        <v>156.35953599999999</v>
      </c>
      <c r="C1187">
        <v>7.2376139999999998</v>
      </c>
      <c r="D1187">
        <v>152.330206</v>
      </c>
      <c r="E1187">
        <v>9.3323370000000008</v>
      </c>
    </row>
    <row r="1188" spans="1:9" x14ac:dyDescent="0.25">
      <c r="A1188">
        <v>1187</v>
      </c>
      <c r="B1188">
        <v>156.34372999999999</v>
      </c>
      <c r="C1188">
        <v>7.2493290000000004</v>
      </c>
      <c r="D1188">
        <v>152.366512</v>
      </c>
      <c r="E1188">
        <v>9.2736640000000001</v>
      </c>
    </row>
    <row r="1189" spans="1:9" x14ac:dyDescent="0.25">
      <c r="A1189">
        <v>1188</v>
      </c>
      <c r="B1189">
        <v>156.40185</v>
      </c>
      <c r="C1189">
        <v>7.2955819999999996</v>
      </c>
      <c r="D1189">
        <v>152.388578</v>
      </c>
      <c r="E1189">
        <v>9.2924469999999992</v>
      </c>
    </row>
    <row r="1190" spans="1:9" x14ac:dyDescent="0.25">
      <c r="A1190">
        <v>1189</v>
      </c>
      <c r="D1190">
        <v>152.39403199999998</v>
      </c>
      <c r="E1190">
        <v>9.3034049999999997</v>
      </c>
    </row>
    <row r="1191" spans="1:9" x14ac:dyDescent="0.25">
      <c r="A1191">
        <v>1190</v>
      </c>
      <c r="D1191">
        <v>152.49093099999999</v>
      </c>
      <c r="E1191">
        <v>9.2922949999999993</v>
      </c>
    </row>
    <row r="1192" spans="1:9" x14ac:dyDescent="0.25">
      <c r="A1192">
        <v>1191</v>
      </c>
      <c r="D1192">
        <v>152.457503</v>
      </c>
      <c r="E1192">
        <v>9.26614</v>
      </c>
    </row>
    <row r="1193" spans="1:9" x14ac:dyDescent="0.25">
      <c r="A1193">
        <v>1192</v>
      </c>
      <c r="D1193">
        <v>152.413422</v>
      </c>
      <c r="E1193">
        <v>9.2352369999999997</v>
      </c>
    </row>
    <row r="1194" spans="1:9" x14ac:dyDescent="0.25">
      <c r="A1194">
        <v>1193</v>
      </c>
      <c r="D1194">
        <v>152.45098999999999</v>
      </c>
      <c r="E1194">
        <v>9.2095850000000006</v>
      </c>
    </row>
    <row r="1195" spans="1:9" x14ac:dyDescent="0.25">
      <c r="A1195">
        <v>1194</v>
      </c>
      <c r="D1195">
        <v>152.406352</v>
      </c>
      <c r="E1195">
        <v>9.2437710000000006</v>
      </c>
      <c r="F1195">
        <v>153.76178300000001</v>
      </c>
      <c r="G1195">
        <v>7.4089429999999998</v>
      </c>
    </row>
    <row r="1196" spans="1:9" x14ac:dyDescent="0.25">
      <c r="A1196">
        <v>1195</v>
      </c>
      <c r="F1196">
        <v>153.76178300000001</v>
      </c>
      <c r="G1196">
        <v>7.4089429999999998</v>
      </c>
    </row>
    <row r="1197" spans="1:9" x14ac:dyDescent="0.25">
      <c r="A1197">
        <v>1196</v>
      </c>
      <c r="F1197">
        <v>153.76178300000001</v>
      </c>
      <c r="G1197">
        <v>7.4089429999999998</v>
      </c>
      <c r="H1197">
        <v>152.10792800000002</v>
      </c>
      <c r="I1197">
        <v>10.893787</v>
      </c>
    </row>
    <row r="1198" spans="1:9" x14ac:dyDescent="0.25">
      <c r="A1198">
        <v>1197</v>
      </c>
      <c r="F1198">
        <v>153.76178300000001</v>
      </c>
      <c r="G1198">
        <v>7.4089429999999998</v>
      </c>
      <c r="H1198">
        <v>152.10792800000002</v>
      </c>
      <c r="I1198">
        <v>10.893787</v>
      </c>
    </row>
    <row r="1199" spans="1:9" x14ac:dyDescent="0.25">
      <c r="A1199">
        <v>1198</v>
      </c>
      <c r="F1199">
        <v>153.76178300000001</v>
      </c>
      <c r="G1199">
        <v>7.4089429999999998</v>
      </c>
      <c r="H1199">
        <v>152.10792800000002</v>
      </c>
      <c r="I1199">
        <v>10.893787</v>
      </c>
    </row>
    <row r="1200" spans="1:9" x14ac:dyDescent="0.25">
      <c r="A1200">
        <v>1199</v>
      </c>
      <c r="F1200">
        <v>153.76178300000001</v>
      </c>
      <c r="G1200">
        <v>7.4089429999999998</v>
      </c>
      <c r="H1200">
        <v>152.10792800000002</v>
      </c>
      <c r="I1200">
        <v>10.893787</v>
      </c>
    </row>
    <row r="1201" spans="1:9" x14ac:dyDescent="0.25">
      <c r="A1201">
        <v>1200</v>
      </c>
      <c r="F1201">
        <v>153.76178300000001</v>
      </c>
      <c r="G1201">
        <v>7.4089429999999998</v>
      </c>
      <c r="H1201">
        <v>152.10792800000002</v>
      </c>
      <c r="I1201">
        <v>10.893787</v>
      </c>
    </row>
    <row r="1202" spans="1:9" x14ac:dyDescent="0.25">
      <c r="A1202">
        <v>1201</v>
      </c>
      <c r="B1202">
        <v>127.73827800000001</v>
      </c>
      <c r="C1202">
        <v>7.0240859999999996</v>
      </c>
      <c r="F1202">
        <v>153.76178300000001</v>
      </c>
      <c r="G1202">
        <v>7.4089429999999998</v>
      </c>
      <c r="H1202">
        <v>152.10792800000002</v>
      </c>
      <c r="I1202">
        <v>10.893787</v>
      </c>
    </row>
    <row r="1203" spans="1:9" x14ac:dyDescent="0.25">
      <c r="A1203">
        <v>1202</v>
      </c>
      <c r="B1203">
        <v>127.77560100000001</v>
      </c>
      <c r="C1203">
        <v>7.0176220000000002</v>
      </c>
      <c r="F1203">
        <v>153.76178300000001</v>
      </c>
      <c r="G1203">
        <v>7.4089429999999998</v>
      </c>
      <c r="H1203">
        <v>152.10792800000002</v>
      </c>
      <c r="I1203">
        <v>10.893787</v>
      </c>
    </row>
    <row r="1204" spans="1:9" x14ac:dyDescent="0.25">
      <c r="A1204">
        <v>1203</v>
      </c>
      <c r="B1204">
        <v>127.781914</v>
      </c>
      <c r="C1204">
        <v>7.0033799999999999</v>
      </c>
      <c r="F1204">
        <v>153.76658</v>
      </c>
      <c r="G1204">
        <v>7.4384819999999996</v>
      </c>
      <c r="H1204">
        <v>152.10792800000002</v>
      </c>
      <c r="I1204">
        <v>10.893787</v>
      </c>
    </row>
    <row r="1205" spans="1:9" x14ac:dyDescent="0.25">
      <c r="A1205">
        <v>1204</v>
      </c>
      <c r="B1205">
        <v>127.76943700000001</v>
      </c>
      <c r="C1205">
        <v>7.005401</v>
      </c>
      <c r="H1205">
        <v>152.10792800000002</v>
      </c>
      <c r="I1205">
        <v>10.893787</v>
      </c>
    </row>
    <row r="1206" spans="1:9" x14ac:dyDescent="0.25">
      <c r="A1206">
        <v>1205</v>
      </c>
      <c r="B1206">
        <v>127.78150600000001</v>
      </c>
      <c r="C1206">
        <v>6.994694</v>
      </c>
      <c r="H1206">
        <v>152.10792800000002</v>
      </c>
      <c r="I1206">
        <v>10.893787</v>
      </c>
    </row>
    <row r="1207" spans="1:9" x14ac:dyDescent="0.25">
      <c r="A1207">
        <v>1206</v>
      </c>
      <c r="B1207">
        <v>127.774083</v>
      </c>
      <c r="C1207">
        <v>6.9973200000000002</v>
      </c>
    </row>
    <row r="1208" spans="1:9" x14ac:dyDescent="0.25">
      <c r="A1208">
        <v>1207</v>
      </c>
      <c r="B1208">
        <v>127.78231500000001</v>
      </c>
      <c r="C1208">
        <v>7.011158</v>
      </c>
    </row>
    <row r="1209" spans="1:9" x14ac:dyDescent="0.25">
      <c r="A1209">
        <v>1208</v>
      </c>
      <c r="B1209">
        <v>127.781254</v>
      </c>
      <c r="C1209">
        <v>7.0075209999999997</v>
      </c>
    </row>
    <row r="1210" spans="1:9" x14ac:dyDescent="0.25">
      <c r="A1210">
        <v>1209</v>
      </c>
      <c r="B1210">
        <v>127.755955</v>
      </c>
      <c r="C1210">
        <v>7.0065619999999997</v>
      </c>
    </row>
    <row r="1211" spans="1:9" x14ac:dyDescent="0.25">
      <c r="A1211">
        <v>1210</v>
      </c>
      <c r="B1211">
        <v>127.735905</v>
      </c>
      <c r="C1211">
        <v>7.0877699999999999</v>
      </c>
      <c r="D1211">
        <v>120.59510900000001</v>
      </c>
      <c r="E1211">
        <v>8.8713660000000001</v>
      </c>
    </row>
    <row r="1212" spans="1:9" x14ac:dyDescent="0.25">
      <c r="A1212">
        <v>1211</v>
      </c>
      <c r="B1212">
        <v>127.73827800000001</v>
      </c>
      <c r="C1212">
        <v>7.0240859999999996</v>
      </c>
      <c r="D1212">
        <v>120.60637</v>
      </c>
      <c r="E1212">
        <v>8.8543970000000005</v>
      </c>
    </row>
    <row r="1213" spans="1:9" x14ac:dyDescent="0.25">
      <c r="A1213">
        <v>1212</v>
      </c>
      <c r="B1213">
        <v>127.73827800000001</v>
      </c>
      <c r="C1213">
        <v>7.0240859999999996</v>
      </c>
      <c r="D1213">
        <v>120.558087</v>
      </c>
      <c r="E1213">
        <v>8.8600030000000007</v>
      </c>
    </row>
    <row r="1214" spans="1:9" x14ac:dyDescent="0.25">
      <c r="A1214">
        <v>1213</v>
      </c>
      <c r="D1214">
        <v>120.55041200000001</v>
      </c>
      <c r="E1214">
        <v>8.8600030000000007</v>
      </c>
    </row>
    <row r="1215" spans="1:9" x14ac:dyDescent="0.25">
      <c r="A1215">
        <v>1214</v>
      </c>
      <c r="D1215">
        <v>120.57399800000002</v>
      </c>
      <c r="E1215">
        <v>8.8661639999999995</v>
      </c>
    </row>
    <row r="1216" spans="1:9" x14ac:dyDescent="0.25">
      <c r="A1216">
        <v>1215</v>
      </c>
      <c r="D1216">
        <v>120.56192800000001</v>
      </c>
      <c r="E1216">
        <v>8.8308630000000008</v>
      </c>
    </row>
    <row r="1217" spans="1:9" x14ac:dyDescent="0.25">
      <c r="A1217">
        <v>1216</v>
      </c>
      <c r="D1217">
        <v>120.56182200000001</v>
      </c>
      <c r="E1217">
        <v>8.8427810000000004</v>
      </c>
    </row>
    <row r="1218" spans="1:9" x14ac:dyDescent="0.25">
      <c r="A1218">
        <v>1217</v>
      </c>
      <c r="D1218">
        <v>120.55647300000001</v>
      </c>
      <c r="E1218">
        <v>8.8494469999999996</v>
      </c>
      <c r="F1218">
        <v>125.337693</v>
      </c>
      <c r="G1218">
        <v>6.0192379999999996</v>
      </c>
    </row>
    <row r="1219" spans="1:9" x14ac:dyDescent="0.25">
      <c r="A1219">
        <v>1218</v>
      </c>
      <c r="D1219">
        <v>120.55778600000001</v>
      </c>
      <c r="E1219">
        <v>8.8911630000000006</v>
      </c>
      <c r="F1219">
        <v>125.36259100000001</v>
      </c>
      <c r="G1219">
        <v>5.9850989999999999</v>
      </c>
    </row>
    <row r="1220" spans="1:9" x14ac:dyDescent="0.25">
      <c r="A1220">
        <v>1219</v>
      </c>
      <c r="D1220">
        <v>120.59510900000001</v>
      </c>
      <c r="E1220">
        <v>8.8713660000000001</v>
      </c>
      <c r="F1220">
        <v>125.34471200000002</v>
      </c>
      <c r="G1220">
        <v>5.9577260000000001</v>
      </c>
    </row>
    <row r="1221" spans="1:9" x14ac:dyDescent="0.25">
      <c r="A1221">
        <v>1220</v>
      </c>
      <c r="F1221">
        <v>125.33319900000001</v>
      </c>
      <c r="G1221">
        <v>5.9672710000000002</v>
      </c>
      <c r="H1221">
        <v>121.39441000000001</v>
      </c>
      <c r="I1221">
        <v>10.061002</v>
      </c>
    </row>
    <row r="1222" spans="1:9" x14ac:dyDescent="0.25">
      <c r="A1222">
        <v>1221</v>
      </c>
      <c r="F1222">
        <v>125.330929</v>
      </c>
      <c r="G1222">
        <v>5.9812599999999998</v>
      </c>
      <c r="H1222">
        <v>121.34259500000002</v>
      </c>
      <c r="I1222">
        <v>10.027469</v>
      </c>
    </row>
    <row r="1223" spans="1:9" x14ac:dyDescent="0.25">
      <c r="A1223">
        <v>1222</v>
      </c>
      <c r="F1223">
        <v>125.379864</v>
      </c>
      <c r="G1223">
        <v>5.9793919999999998</v>
      </c>
      <c r="H1223">
        <v>121.38218800000001</v>
      </c>
      <c r="I1223">
        <v>10.019034</v>
      </c>
    </row>
    <row r="1224" spans="1:9" x14ac:dyDescent="0.25">
      <c r="A1224">
        <v>1223</v>
      </c>
      <c r="F1224">
        <v>125.36183200000001</v>
      </c>
      <c r="G1224">
        <v>5.9431310000000002</v>
      </c>
      <c r="H1224">
        <v>121.36900800000001</v>
      </c>
      <c r="I1224">
        <v>10.003177000000001</v>
      </c>
    </row>
    <row r="1225" spans="1:9" x14ac:dyDescent="0.25">
      <c r="A1225">
        <v>1224</v>
      </c>
      <c r="F1225">
        <v>125.37941000000001</v>
      </c>
      <c r="G1225">
        <v>5.9633320000000003</v>
      </c>
      <c r="H1225">
        <v>121.35603</v>
      </c>
      <c r="I1225">
        <v>10.027822</v>
      </c>
    </row>
    <row r="1226" spans="1:9" x14ac:dyDescent="0.25">
      <c r="A1226">
        <v>1225</v>
      </c>
      <c r="F1226">
        <v>125.337693</v>
      </c>
      <c r="G1226">
        <v>6.0192379999999996</v>
      </c>
      <c r="H1226">
        <v>121.38137900000001</v>
      </c>
      <c r="I1226">
        <v>10.028681000000001</v>
      </c>
    </row>
    <row r="1227" spans="1:9" x14ac:dyDescent="0.25">
      <c r="A1227">
        <v>1226</v>
      </c>
      <c r="B1227">
        <v>104.82333400000002</v>
      </c>
      <c r="C1227">
        <v>6.872579</v>
      </c>
      <c r="F1227">
        <v>125.337693</v>
      </c>
      <c r="G1227">
        <v>6.0192379999999996</v>
      </c>
      <c r="H1227">
        <v>121.39536700000001</v>
      </c>
      <c r="I1227">
        <v>10.012974</v>
      </c>
    </row>
    <row r="1228" spans="1:9" x14ac:dyDescent="0.25">
      <c r="A1228">
        <v>1227</v>
      </c>
      <c r="B1228">
        <v>104.880959</v>
      </c>
      <c r="C1228">
        <v>6.8891439999999999</v>
      </c>
      <c r="H1228">
        <v>121.38612400000001</v>
      </c>
      <c r="I1228">
        <v>10.033125</v>
      </c>
    </row>
    <row r="1229" spans="1:9" x14ac:dyDescent="0.25">
      <c r="A1229">
        <v>1228</v>
      </c>
      <c r="B1229">
        <v>104.827122</v>
      </c>
      <c r="C1229">
        <v>6.8911629999999997</v>
      </c>
      <c r="H1229">
        <v>121.333607</v>
      </c>
      <c r="I1229">
        <v>10.018731000000001</v>
      </c>
    </row>
    <row r="1230" spans="1:9" x14ac:dyDescent="0.25">
      <c r="A1230">
        <v>1229</v>
      </c>
      <c r="B1230">
        <v>104.82318600000001</v>
      </c>
      <c r="C1230">
        <v>6.8908100000000001</v>
      </c>
      <c r="H1230">
        <v>121.39441000000001</v>
      </c>
      <c r="I1230">
        <v>10.061002</v>
      </c>
    </row>
    <row r="1231" spans="1:9" x14ac:dyDescent="0.25">
      <c r="A1231">
        <v>1230</v>
      </c>
      <c r="B1231">
        <v>104.82980000000001</v>
      </c>
      <c r="C1231">
        <v>6.8805069999999997</v>
      </c>
    </row>
    <row r="1232" spans="1:9" x14ac:dyDescent="0.25">
      <c r="A1232">
        <v>1231</v>
      </c>
      <c r="B1232">
        <v>104.845406</v>
      </c>
      <c r="C1232">
        <v>6.87066</v>
      </c>
    </row>
    <row r="1233" spans="1:9" x14ac:dyDescent="0.25">
      <c r="A1233">
        <v>1232</v>
      </c>
      <c r="B1233">
        <v>104.83611400000001</v>
      </c>
      <c r="C1233">
        <v>6.8885880000000004</v>
      </c>
    </row>
    <row r="1234" spans="1:9" x14ac:dyDescent="0.25">
      <c r="A1234">
        <v>1233</v>
      </c>
      <c r="B1234">
        <v>104.837929</v>
      </c>
      <c r="C1234">
        <v>6.8958599999999999</v>
      </c>
    </row>
    <row r="1235" spans="1:9" x14ac:dyDescent="0.25">
      <c r="A1235">
        <v>1234</v>
      </c>
      <c r="B1235">
        <v>104.83439700000001</v>
      </c>
      <c r="C1235">
        <v>6.8743970000000001</v>
      </c>
    </row>
    <row r="1236" spans="1:9" x14ac:dyDescent="0.25">
      <c r="A1236">
        <v>1235</v>
      </c>
      <c r="B1236">
        <v>104.83343600000001</v>
      </c>
      <c r="C1236">
        <v>6.8993450000000003</v>
      </c>
      <c r="D1236">
        <v>97.366696000000005</v>
      </c>
      <c r="E1236">
        <v>8.7654110000000003</v>
      </c>
    </row>
    <row r="1237" spans="1:9" x14ac:dyDescent="0.25">
      <c r="A1237">
        <v>1236</v>
      </c>
      <c r="B1237">
        <v>104.82333400000002</v>
      </c>
      <c r="C1237">
        <v>6.872579</v>
      </c>
      <c r="D1237">
        <v>97.398461000000012</v>
      </c>
      <c r="E1237">
        <v>8.740767</v>
      </c>
    </row>
    <row r="1238" spans="1:9" x14ac:dyDescent="0.25">
      <c r="A1238">
        <v>1237</v>
      </c>
      <c r="B1238">
        <v>104.82333400000002</v>
      </c>
      <c r="C1238">
        <v>6.872579</v>
      </c>
      <c r="D1238">
        <v>97.364018000000016</v>
      </c>
      <c r="E1238">
        <v>8.7588969999999993</v>
      </c>
    </row>
    <row r="1239" spans="1:9" x14ac:dyDescent="0.25">
      <c r="A1239">
        <v>1238</v>
      </c>
      <c r="D1239">
        <v>97.359524000000008</v>
      </c>
      <c r="E1239">
        <v>8.7130910000000004</v>
      </c>
    </row>
    <row r="1240" spans="1:9" x14ac:dyDescent="0.25">
      <c r="A1240">
        <v>1239</v>
      </c>
      <c r="D1240">
        <v>97.358564999999999</v>
      </c>
      <c r="E1240">
        <v>8.7284439999999996</v>
      </c>
    </row>
    <row r="1241" spans="1:9" x14ac:dyDescent="0.25">
      <c r="A1241">
        <v>1240</v>
      </c>
      <c r="D1241">
        <v>97.400382000000008</v>
      </c>
      <c r="E1241">
        <v>8.7496039999999997</v>
      </c>
    </row>
    <row r="1242" spans="1:9" x14ac:dyDescent="0.25">
      <c r="A1242">
        <v>1241</v>
      </c>
      <c r="D1242">
        <v>97.402905000000004</v>
      </c>
      <c r="E1242">
        <v>8.7836929999999995</v>
      </c>
      <c r="F1242">
        <v>102.14912900000002</v>
      </c>
      <c r="G1242">
        <v>5.9518180000000003</v>
      </c>
    </row>
    <row r="1243" spans="1:9" x14ac:dyDescent="0.25">
      <c r="A1243">
        <v>1242</v>
      </c>
      <c r="D1243">
        <v>97.402703000000002</v>
      </c>
      <c r="E1243">
        <v>8.7727850000000007</v>
      </c>
      <c r="F1243">
        <v>102.14751100000001</v>
      </c>
      <c r="G1243">
        <v>5.9741400000000002</v>
      </c>
    </row>
    <row r="1244" spans="1:9" x14ac:dyDescent="0.25">
      <c r="A1244">
        <v>1243</v>
      </c>
      <c r="D1244">
        <v>97.366696000000005</v>
      </c>
      <c r="E1244">
        <v>8.7864210000000007</v>
      </c>
      <c r="F1244">
        <v>102.147462</v>
      </c>
      <c r="G1244">
        <v>5.9411620000000003</v>
      </c>
    </row>
    <row r="1245" spans="1:9" x14ac:dyDescent="0.25">
      <c r="A1245">
        <v>1244</v>
      </c>
      <c r="F1245">
        <v>102.148572</v>
      </c>
      <c r="G1245">
        <v>5.9333340000000003</v>
      </c>
      <c r="H1245">
        <v>98.228873000000007</v>
      </c>
      <c r="I1245">
        <v>9.7118280000000006</v>
      </c>
    </row>
    <row r="1246" spans="1:9" x14ac:dyDescent="0.25">
      <c r="A1246">
        <v>1245</v>
      </c>
      <c r="F1246">
        <v>102.120141</v>
      </c>
      <c r="G1246">
        <v>5.9090920000000002</v>
      </c>
      <c r="H1246">
        <v>98.23720800000001</v>
      </c>
      <c r="I1246">
        <v>9.7215749999999996</v>
      </c>
    </row>
    <row r="1247" spans="1:9" x14ac:dyDescent="0.25">
      <c r="A1247">
        <v>1246</v>
      </c>
      <c r="F1247">
        <v>102.157208</v>
      </c>
      <c r="G1247">
        <v>5.9281829999999998</v>
      </c>
      <c r="H1247">
        <v>98.227511000000007</v>
      </c>
      <c r="I1247">
        <v>9.7236960000000003</v>
      </c>
    </row>
    <row r="1248" spans="1:9" x14ac:dyDescent="0.25">
      <c r="A1248">
        <v>1247</v>
      </c>
      <c r="F1248">
        <v>102.13155400000001</v>
      </c>
      <c r="G1248">
        <v>5.9285860000000001</v>
      </c>
      <c r="H1248">
        <v>98.240842000000015</v>
      </c>
      <c r="I1248">
        <v>9.7287459999999992</v>
      </c>
    </row>
    <row r="1249" spans="1:9" x14ac:dyDescent="0.25">
      <c r="A1249">
        <v>1248</v>
      </c>
      <c r="F1249">
        <v>102.139886</v>
      </c>
      <c r="G1249">
        <v>5.9254049999999996</v>
      </c>
      <c r="H1249">
        <v>98.233975000000015</v>
      </c>
      <c r="I1249">
        <v>9.7262719999999998</v>
      </c>
    </row>
    <row r="1250" spans="1:9" x14ac:dyDescent="0.25">
      <c r="A1250">
        <v>1249</v>
      </c>
      <c r="B1250">
        <v>83.375136000000012</v>
      </c>
      <c r="C1250">
        <v>6.8349039999999999</v>
      </c>
      <c r="F1250">
        <v>102.14912900000002</v>
      </c>
      <c r="G1250">
        <v>5.9518180000000003</v>
      </c>
      <c r="H1250">
        <v>98.239379000000014</v>
      </c>
      <c r="I1250">
        <v>9.7433920000000001</v>
      </c>
    </row>
    <row r="1251" spans="1:9" x14ac:dyDescent="0.25">
      <c r="A1251">
        <v>1250</v>
      </c>
      <c r="B1251">
        <v>83.342207999999999</v>
      </c>
      <c r="C1251">
        <v>6.841469</v>
      </c>
      <c r="H1251">
        <v>98.230239000000012</v>
      </c>
      <c r="I1251">
        <v>9.7355640000000001</v>
      </c>
    </row>
    <row r="1252" spans="1:9" x14ac:dyDescent="0.25">
      <c r="A1252">
        <v>1251</v>
      </c>
      <c r="B1252">
        <v>83.305140000000009</v>
      </c>
      <c r="C1252">
        <v>6.8474279999999998</v>
      </c>
      <c r="H1252">
        <v>98.22927700000001</v>
      </c>
      <c r="I1252">
        <v>9.7563209999999998</v>
      </c>
    </row>
    <row r="1253" spans="1:9" x14ac:dyDescent="0.25">
      <c r="A1253">
        <v>1252</v>
      </c>
      <c r="B1253">
        <v>83.35261100000001</v>
      </c>
      <c r="C1253">
        <v>6.8378329999999998</v>
      </c>
      <c r="H1253">
        <v>98.228873000000007</v>
      </c>
      <c r="I1253">
        <v>9.7118280000000006</v>
      </c>
    </row>
    <row r="1254" spans="1:9" x14ac:dyDescent="0.25">
      <c r="A1254">
        <v>1253</v>
      </c>
      <c r="B1254">
        <v>83.370995000000008</v>
      </c>
      <c r="C1254">
        <v>6.8324790000000002</v>
      </c>
    </row>
    <row r="1255" spans="1:9" x14ac:dyDescent="0.25">
      <c r="A1255">
        <v>1254</v>
      </c>
      <c r="B1255">
        <v>83.355490000000003</v>
      </c>
      <c r="C1255">
        <v>6.8392980000000003</v>
      </c>
    </row>
    <row r="1256" spans="1:9" x14ac:dyDescent="0.25">
      <c r="A1256">
        <v>1255</v>
      </c>
      <c r="B1256">
        <v>83.385994000000011</v>
      </c>
      <c r="C1256">
        <v>6.8234909999999998</v>
      </c>
    </row>
    <row r="1257" spans="1:9" x14ac:dyDescent="0.25">
      <c r="A1257">
        <v>1256</v>
      </c>
      <c r="B1257">
        <v>83.347966000000014</v>
      </c>
      <c r="C1257">
        <v>6.8338939999999999</v>
      </c>
    </row>
    <row r="1258" spans="1:9" x14ac:dyDescent="0.25">
      <c r="A1258">
        <v>1257</v>
      </c>
      <c r="B1258">
        <v>83.313674000000006</v>
      </c>
      <c r="C1258">
        <v>6.8300559999999999</v>
      </c>
      <c r="D1258">
        <v>78.006622000000007</v>
      </c>
      <c r="E1258">
        <v>8.3660379999999996</v>
      </c>
    </row>
    <row r="1259" spans="1:9" x14ac:dyDescent="0.25">
      <c r="A1259">
        <v>1258</v>
      </c>
      <c r="B1259">
        <v>83.323724000000013</v>
      </c>
      <c r="C1259">
        <v>6.8237430000000003</v>
      </c>
      <c r="D1259">
        <v>77.879760000000005</v>
      </c>
      <c r="E1259">
        <v>8.3708360000000006</v>
      </c>
    </row>
    <row r="1260" spans="1:9" x14ac:dyDescent="0.25">
      <c r="A1260">
        <v>1259</v>
      </c>
      <c r="B1260">
        <v>83.318674000000001</v>
      </c>
      <c r="C1260">
        <v>6.8171780000000002</v>
      </c>
      <c r="D1260">
        <v>77.876276000000004</v>
      </c>
      <c r="E1260">
        <v>8.3466450000000005</v>
      </c>
    </row>
    <row r="1261" spans="1:9" x14ac:dyDescent="0.25">
      <c r="A1261">
        <v>1260</v>
      </c>
      <c r="B1261">
        <v>83.375136000000012</v>
      </c>
      <c r="C1261">
        <v>6.8349039999999999</v>
      </c>
      <c r="D1261">
        <v>77.858801</v>
      </c>
      <c r="E1261">
        <v>8.3483110000000007</v>
      </c>
    </row>
    <row r="1262" spans="1:9" x14ac:dyDescent="0.25">
      <c r="A1262">
        <v>1261</v>
      </c>
      <c r="D1262">
        <v>77.867892000000012</v>
      </c>
      <c r="E1262">
        <v>8.2995769999999993</v>
      </c>
    </row>
    <row r="1263" spans="1:9" x14ac:dyDescent="0.25">
      <c r="A1263">
        <v>1262</v>
      </c>
      <c r="D1263">
        <v>77.900061000000008</v>
      </c>
      <c r="E1263">
        <v>8.2964459999999995</v>
      </c>
    </row>
    <row r="1264" spans="1:9" x14ac:dyDescent="0.25">
      <c r="A1264">
        <v>1263</v>
      </c>
      <c r="D1264">
        <v>77.923849000000004</v>
      </c>
      <c r="E1264">
        <v>8.3265949999999993</v>
      </c>
    </row>
    <row r="1265" spans="1:9" x14ac:dyDescent="0.25">
      <c r="A1265">
        <v>1264</v>
      </c>
      <c r="D1265">
        <v>77.893749000000014</v>
      </c>
      <c r="E1265">
        <v>8.3518469999999994</v>
      </c>
    </row>
    <row r="1266" spans="1:9" x14ac:dyDescent="0.25">
      <c r="A1266">
        <v>1265</v>
      </c>
      <c r="D1266">
        <v>77.903345000000002</v>
      </c>
      <c r="E1266">
        <v>8.3626550000000002</v>
      </c>
      <c r="F1266">
        <v>80.573259000000007</v>
      </c>
      <c r="G1266">
        <v>5.9477270000000004</v>
      </c>
    </row>
    <row r="1267" spans="1:9" x14ac:dyDescent="0.25">
      <c r="A1267">
        <v>1266</v>
      </c>
      <c r="D1267">
        <v>78.006622000000007</v>
      </c>
      <c r="E1267">
        <v>8.3660379999999996</v>
      </c>
      <c r="F1267">
        <v>80.570734000000002</v>
      </c>
      <c r="G1267">
        <v>5.943333</v>
      </c>
    </row>
    <row r="1268" spans="1:9" x14ac:dyDescent="0.25">
      <c r="A1268">
        <v>1267</v>
      </c>
      <c r="F1268">
        <v>80.551946000000001</v>
      </c>
      <c r="G1268">
        <v>5.9277280000000001</v>
      </c>
    </row>
    <row r="1269" spans="1:9" x14ac:dyDescent="0.25">
      <c r="A1269">
        <v>1268</v>
      </c>
      <c r="F1269">
        <v>80.562754000000012</v>
      </c>
      <c r="G1269">
        <v>5.9270209999999999</v>
      </c>
      <c r="H1269">
        <v>77.785168000000013</v>
      </c>
      <c r="I1269">
        <v>9.6826369999999997</v>
      </c>
    </row>
    <row r="1270" spans="1:9" x14ac:dyDescent="0.25">
      <c r="A1270">
        <v>1269</v>
      </c>
      <c r="F1270">
        <v>80.580330000000004</v>
      </c>
      <c r="G1270">
        <v>5.9309599999999998</v>
      </c>
      <c r="H1270">
        <v>77.739059000000012</v>
      </c>
      <c r="I1270">
        <v>9.6588510000000003</v>
      </c>
    </row>
    <row r="1271" spans="1:9" x14ac:dyDescent="0.25">
      <c r="A1271">
        <v>1270</v>
      </c>
      <c r="F1271">
        <v>80.58477400000001</v>
      </c>
      <c r="G1271">
        <v>5.9441410000000001</v>
      </c>
      <c r="H1271">
        <v>77.742292000000006</v>
      </c>
      <c r="I1271">
        <v>9.6428410000000007</v>
      </c>
    </row>
    <row r="1272" spans="1:9" x14ac:dyDescent="0.25">
      <c r="A1272">
        <v>1271</v>
      </c>
      <c r="F1272">
        <v>80.592298</v>
      </c>
      <c r="G1272">
        <v>5.9858060000000002</v>
      </c>
      <c r="H1272">
        <v>77.729111000000003</v>
      </c>
      <c r="I1272">
        <v>9.6391039999999997</v>
      </c>
    </row>
    <row r="1273" spans="1:9" x14ac:dyDescent="0.25">
      <c r="A1273">
        <v>1272</v>
      </c>
      <c r="B1273">
        <v>64.886009000000016</v>
      </c>
      <c r="C1273">
        <v>6.237349</v>
      </c>
      <c r="F1273">
        <v>80.608308000000008</v>
      </c>
      <c r="G1273">
        <v>6.0001990000000003</v>
      </c>
      <c r="H1273">
        <v>77.726081000000008</v>
      </c>
      <c r="I1273">
        <v>9.6115290000000009</v>
      </c>
    </row>
    <row r="1274" spans="1:9" x14ac:dyDescent="0.25">
      <c r="A1274">
        <v>1273</v>
      </c>
      <c r="B1274">
        <v>64.908584000000019</v>
      </c>
      <c r="C1274">
        <v>6.2558020000000001</v>
      </c>
      <c r="F1274">
        <v>80.573259000000007</v>
      </c>
      <c r="G1274">
        <v>5.9477270000000004</v>
      </c>
      <c r="H1274">
        <v>77.712900000000005</v>
      </c>
      <c r="I1274">
        <v>9.6050660000000008</v>
      </c>
    </row>
    <row r="1275" spans="1:9" x14ac:dyDescent="0.25">
      <c r="A1275">
        <v>1274</v>
      </c>
      <c r="B1275">
        <v>64.914203000000015</v>
      </c>
      <c r="C1275">
        <v>6.2937890000000003</v>
      </c>
      <c r="H1275">
        <v>77.713456000000008</v>
      </c>
      <c r="I1275">
        <v>9.6089040000000008</v>
      </c>
    </row>
    <row r="1276" spans="1:9" x14ac:dyDescent="0.25">
      <c r="A1276">
        <v>1275</v>
      </c>
      <c r="B1276">
        <v>64.926731000000018</v>
      </c>
      <c r="C1276">
        <v>6.2748730000000004</v>
      </c>
      <c r="H1276">
        <v>77.740222000000003</v>
      </c>
      <c r="I1276">
        <v>9.6319839999999992</v>
      </c>
    </row>
    <row r="1277" spans="1:9" x14ac:dyDescent="0.25">
      <c r="A1277">
        <v>1276</v>
      </c>
      <c r="B1277">
        <v>64.907859000000016</v>
      </c>
      <c r="C1277">
        <v>6.2399769999999997</v>
      </c>
      <c r="H1277">
        <v>77.692295000000001</v>
      </c>
      <c r="I1277">
        <v>9.6495580000000007</v>
      </c>
    </row>
    <row r="1278" spans="1:9" x14ac:dyDescent="0.25">
      <c r="A1278">
        <v>1277</v>
      </c>
      <c r="B1278">
        <v>64.900592000000017</v>
      </c>
      <c r="C1278">
        <v>6.2342050000000002</v>
      </c>
      <c r="H1278">
        <v>77.785168000000013</v>
      </c>
      <c r="I1278">
        <v>9.6826369999999997</v>
      </c>
    </row>
    <row r="1279" spans="1:9" x14ac:dyDescent="0.25">
      <c r="A1279">
        <v>1278</v>
      </c>
      <c r="B1279">
        <v>64.87915000000001</v>
      </c>
      <c r="C1279">
        <v>6.2436379999999998</v>
      </c>
    </row>
    <row r="1280" spans="1:9" x14ac:dyDescent="0.25">
      <c r="A1280">
        <v>1279</v>
      </c>
      <c r="B1280">
        <v>64.891269000000023</v>
      </c>
      <c r="C1280">
        <v>6.2347720000000004</v>
      </c>
    </row>
    <row r="1281" spans="1:9" x14ac:dyDescent="0.25">
      <c r="A1281">
        <v>1280</v>
      </c>
      <c r="B1281">
        <v>64.89981800000001</v>
      </c>
      <c r="C1281">
        <v>6.2458020000000003</v>
      </c>
    </row>
    <row r="1282" spans="1:9" x14ac:dyDescent="0.25">
      <c r="A1282">
        <v>1281</v>
      </c>
      <c r="B1282">
        <v>64.934253000000012</v>
      </c>
      <c r="C1282">
        <v>6.2482249999999997</v>
      </c>
      <c r="D1282">
        <v>58.031166000000013</v>
      </c>
      <c r="E1282">
        <v>8.0752930000000003</v>
      </c>
    </row>
    <row r="1283" spans="1:9" x14ac:dyDescent="0.25">
      <c r="A1283">
        <v>1282</v>
      </c>
      <c r="B1283">
        <v>64.901626000000022</v>
      </c>
      <c r="C1283">
        <v>6.2541000000000002</v>
      </c>
      <c r="D1283">
        <v>58.144615000000016</v>
      </c>
      <c r="E1283">
        <v>8.0377679999999998</v>
      </c>
    </row>
    <row r="1284" spans="1:9" x14ac:dyDescent="0.25">
      <c r="A1284">
        <v>1283</v>
      </c>
      <c r="B1284">
        <v>64.887504000000007</v>
      </c>
      <c r="C1284">
        <v>6.2260090000000003</v>
      </c>
      <c r="D1284">
        <v>58.116058000000017</v>
      </c>
      <c r="E1284">
        <v>8.0660670000000003</v>
      </c>
    </row>
    <row r="1285" spans="1:9" x14ac:dyDescent="0.25">
      <c r="A1285">
        <v>1284</v>
      </c>
      <c r="B1285">
        <v>64.886009000000016</v>
      </c>
      <c r="C1285">
        <v>6.237349</v>
      </c>
      <c r="D1285">
        <v>58.102398000000015</v>
      </c>
      <c r="E1285">
        <v>8.0867360000000001</v>
      </c>
    </row>
    <row r="1286" spans="1:9" x14ac:dyDescent="0.25">
      <c r="A1286">
        <v>1285</v>
      </c>
      <c r="D1286">
        <v>58.069667000000017</v>
      </c>
      <c r="E1286">
        <v>8.0329750000000004</v>
      </c>
    </row>
    <row r="1287" spans="1:9" x14ac:dyDescent="0.25">
      <c r="A1287">
        <v>1286</v>
      </c>
      <c r="D1287">
        <v>58.091575000000013</v>
      </c>
      <c r="E1287">
        <v>8.028594</v>
      </c>
    </row>
    <row r="1288" spans="1:9" x14ac:dyDescent="0.25">
      <c r="A1288">
        <v>1287</v>
      </c>
      <c r="D1288">
        <v>58.070854000000011</v>
      </c>
      <c r="E1288">
        <v>8.0265839999999997</v>
      </c>
    </row>
    <row r="1289" spans="1:9" x14ac:dyDescent="0.25">
      <c r="A1289">
        <v>1288</v>
      </c>
      <c r="D1289">
        <v>58.075031000000017</v>
      </c>
      <c r="E1289">
        <v>8.0434900000000003</v>
      </c>
      <c r="F1289">
        <v>62.677673000000013</v>
      </c>
      <c r="G1289">
        <v>5.200755</v>
      </c>
    </row>
    <row r="1290" spans="1:9" x14ac:dyDescent="0.25">
      <c r="A1290">
        <v>1289</v>
      </c>
      <c r="D1290">
        <v>58.054672000000011</v>
      </c>
      <c r="E1290">
        <v>8.0678699999999992</v>
      </c>
      <c r="F1290">
        <v>62.670299000000014</v>
      </c>
      <c r="G1290">
        <v>5.1567869999999996</v>
      </c>
    </row>
    <row r="1291" spans="1:9" x14ac:dyDescent="0.25">
      <c r="A1291">
        <v>1290</v>
      </c>
      <c r="D1291">
        <v>58.093689000000012</v>
      </c>
      <c r="E1291">
        <v>8.0882299999999994</v>
      </c>
      <c r="F1291">
        <v>62.690609000000016</v>
      </c>
      <c r="G1291">
        <v>5.1975069999999999</v>
      </c>
    </row>
    <row r="1292" spans="1:9" x14ac:dyDescent="0.25">
      <c r="A1292">
        <v>1291</v>
      </c>
      <c r="D1292">
        <v>58.023487000000017</v>
      </c>
      <c r="E1292">
        <v>8.1520919999999997</v>
      </c>
      <c r="F1292">
        <v>62.690200000000011</v>
      </c>
      <c r="G1292">
        <v>5.1932809999999998</v>
      </c>
    </row>
    <row r="1293" spans="1:9" x14ac:dyDescent="0.25">
      <c r="A1293">
        <v>1292</v>
      </c>
      <c r="D1293">
        <v>58.031166000000013</v>
      </c>
      <c r="E1293">
        <v>8.0752930000000003</v>
      </c>
      <c r="F1293">
        <v>62.652626000000012</v>
      </c>
      <c r="G1293">
        <v>5.1751889999999996</v>
      </c>
      <c r="H1293">
        <v>58.626033000000014</v>
      </c>
      <c r="I1293">
        <v>9.0477150000000002</v>
      </c>
    </row>
    <row r="1294" spans="1:9" x14ac:dyDescent="0.25">
      <c r="A1294">
        <v>1293</v>
      </c>
      <c r="F1294">
        <v>62.675560000000011</v>
      </c>
      <c r="G1294">
        <v>5.1708080000000001</v>
      </c>
      <c r="H1294">
        <v>58.656028000000013</v>
      </c>
      <c r="I1294">
        <v>9.0340559999999996</v>
      </c>
    </row>
    <row r="1295" spans="1:9" x14ac:dyDescent="0.25">
      <c r="A1295">
        <v>1294</v>
      </c>
      <c r="F1295">
        <v>62.68772100000001</v>
      </c>
      <c r="G1295">
        <v>5.1693639999999998</v>
      </c>
      <c r="H1295">
        <v>58.650310000000012</v>
      </c>
      <c r="I1295">
        <v>9.0230259999999998</v>
      </c>
    </row>
    <row r="1296" spans="1:9" x14ac:dyDescent="0.25">
      <c r="A1296">
        <v>1295</v>
      </c>
      <c r="F1296">
        <v>62.712516000000015</v>
      </c>
      <c r="G1296">
        <v>5.1622000000000003</v>
      </c>
      <c r="H1296">
        <v>58.701130000000013</v>
      </c>
      <c r="I1296">
        <v>9.0627650000000006</v>
      </c>
    </row>
    <row r="1297" spans="1:9" x14ac:dyDescent="0.25">
      <c r="A1297">
        <v>1296</v>
      </c>
      <c r="F1297">
        <v>62.711895000000013</v>
      </c>
      <c r="G1297">
        <v>5.197146</v>
      </c>
      <c r="H1297">
        <v>58.703758000000015</v>
      </c>
      <c r="I1297">
        <v>9.0875579999999996</v>
      </c>
    </row>
    <row r="1298" spans="1:9" x14ac:dyDescent="0.25">
      <c r="A1298">
        <v>1297</v>
      </c>
      <c r="B1298">
        <v>43.718113000000017</v>
      </c>
      <c r="C1298">
        <v>7.047409</v>
      </c>
      <c r="F1298">
        <v>62.712566000000017</v>
      </c>
      <c r="G1298">
        <v>5.2025069999999998</v>
      </c>
      <c r="H1298">
        <v>58.716953000000011</v>
      </c>
      <c r="I1298">
        <v>9.0770949999999999</v>
      </c>
    </row>
    <row r="1299" spans="1:9" x14ac:dyDescent="0.25">
      <c r="A1299">
        <v>1298</v>
      </c>
      <c r="B1299">
        <v>43.795322000000013</v>
      </c>
      <c r="C1299">
        <v>7.0408629999999999</v>
      </c>
      <c r="F1299">
        <v>62.677673000000013</v>
      </c>
      <c r="G1299">
        <v>5.200755</v>
      </c>
      <c r="H1299">
        <v>58.751590000000014</v>
      </c>
      <c r="I1299">
        <v>9.0690019999999993</v>
      </c>
    </row>
    <row r="1300" spans="1:9" x14ac:dyDescent="0.25">
      <c r="A1300">
        <v>1299</v>
      </c>
      <c r="B1300">
        <v>43.75754100000001</v>
      </c>
      <c r="C1300">
        <v>7.045966</v>
      </c>
      <c r="H1300">
        <v>58.759998000000017</v>
      </c>
      <c r="I1300">
        <v>9.0737959999999998</v>
      </c>
    </row>
    <row r="1301" spans="1:9" x14ac:dyDescent="0.25">
      <c r="A1301">
        <v>1300</v>
      </c>
      <c r="B1301">
        <v>43.773368000000012</v>
      </c>
      <c r="C1301">
        <v>7.0164309999999999</v>
      </c>
      <c r="H1301">
        <v>58.744014000000014</v>
      </c>
      <c r="I1301">
        <v>9.0860629999999993</v>
      </c>
    </row>
    <row r="1302" spans="1:9" x14ac:dyDescent="0.25">
      <c r="A1302">
        <v>1301</v>
      </c>
      <c r="B1302">
        <v>43.789344000000014</v>
      </c>
      <c r="C1302">
        <v>7.0275650000000001</v>
      </c>
      <c r="H1302">
        <v>58.749733000000013</v>
      </c>
      <c r="I1302">
        <v>9.1211649999999995</v>
      </c>
    </row>
    <row r="1303" spans="1:9" x14ac:dyDescent="0.25">
      <c r="A1303">
        <v>1302</v>
      </c>
      <c r="B1303">
        <v>43.783264000000017</v>
      </c>
      <c r="C1303">
        <v>7.0244720000000003</v>
      </c>
      <c r="H1303">
        <v>58.626033000000014</v>
      </c>
      <c r="I1303">
        <v>9.0477150000000002</v>
      </c>
    </row>
    <row r="1304" spans="1:9" x14ac:dyDescent="0.25">
      <c r="A1304">
        <v>1303</v>
      </c>
      <c r="B1304">
        <v>43.767181000000015</v>
      </c>
      <c r="C1304">
        <v>6.9873599999999998</v>
      </c>
      <c r="H1304">
        <v>58.626033000000014</v>
      </c>
      <c r="I1304">
        <v>9.0477150000000002</v>
      </c>
    </row>
    <row r="1305" spans="1:9" x14ac:dyDescent="0.25">
      <c r="A1305">
        <v>1304</v>
      </c>
      <c r="B1305">
        <v>43.776924000000015</v>
      </c>
      <c r="C1305">
        <v>7.002256</v>
      </c>
    </row>
    <row r="1306" spans="1:9" x14ac:dyDescent="0.25">
      <c r="A1306">
        <v>1305</v>
      </c>
      <c r="B1306">
        <v>43.785892000000011</v>
      </c>
      <c r="C1306">
        <v>7.0024629999999997</v>
      </c>
    </row>
    <row r="1307" spans="1:9" x14ac:dyDescent="0.25">
      <c r="A1307">
        <v>1306</v>
      </c>
      <c r="B1307">
        <v>43.782283000000014</v>
      </c>
      <c r="C1307">
        <v>7.0269459999999997</v>
      </c>
    </row>
    <row r="1308" spans="1:9" x14ac:dyDescent="0.25">
      <c r="A1308">
        <v>1307</v>
      </c>
      <c r="B1308">
        <v>43.775482000000011</v>
      </c>
      <c r="C1308">
        <v>7.0231320000000004</v>
      </c>
    </row>
    <row r="1309" spans="1:9" x14ac:dyDescent="0.25">
      <c r="A1309">
        <v>1308</v>
      </c>
      <c r="B1309">
        <v>43.736461000000013</v>
      </c>
      <c r="C1309">
        <v>7.0388529999999996</v>
      </c>
      <c r="D1309">
        <v>36.030840000000012</v>
      </c>
      <c r="E1309">
        <v>8.4662000000000006</v>
      </c>
    </row>
    <row r="1310" spans="1:9" x14ac:dyDescent="0.25">
      <c r="A1310">
        <v>1309</v>
      </c>
      <c r="B1310">
        <v>43.723575000000011</v>
      </c>
      <c r="C1310">
        <v>7.0737480000000001</v>
      </c>
      <c r="D1310">
        <v>35.997593000000009</v>
      </c>
      <c r="E1310">
        <v>8.4831570000000003</v>
      </c>
    </row>
    <row r="1311" spans="1:9" x14ac:dyDescent="0.25">
      <c r="A1311">
        <v>1310</v>
      </c>
      <c r="B1311">
        <v>43.718113000000017</v>
      </c>
      <c r="C1311">
        <v>7.047409</v>
      </c>
      <c r="D1311">
        <v>35.992902000000015</v>
      </c>
      <c r="E1311">
        <v>8.4840850000000003</v>
      </c>
    </row>
    <row r="1312" spans="1:9" x14ac:dyDescent="0.25">
      <c r="A1312">
        <v>1311</v>
      </c>
      <c r="D1312">
        <v>35.993988000000016</v>
      </c>
      <c r="E1312">
        <v>8.4683130000000002</v>
      </c>
    </row>
    <row r="1313" spans="1:9" x14ac:dyDescent="0.25">
      <c r="A1313">
        <v>1312</v>
      </c>
      <c r="D1313">
        <v>35.986562000000013</v>
      </c>
      <c r="E1313">
        <v>8.4599630000000001</v>
      </c>
    </row>
    <row r="1314" spans="1:9" x14ac:dyDescent="0.25">
      <c r="A1314">
        <v>1313</v>
      </c>
      <c r="D1314">
        <v>35.994709000000014</v>
      </c>
      <c r="E1314">
        <v>8.4448600000000003</v>
      </c>
      <c r="F1314">
        <v>42.638889000000013</v>
      </c>
      <c r="G1314">
        <v>5.7063980000000001</v>
      </c>
    </row>
    <row r="1315" spans="1:9" x14ac:dyDescent="0.25">
      <c r="A1315">
        <v>1314</v>
      </c>
      <c r="D1315">
        <v>36.014911000000012</v>
      </c>
      <c r="E1315">
        <v>8.4596020000000003</v>
      </c>
      <c r="F1315">
        <v>42.611728000000014</v>
      </c>
      <c r="G1315">
        <v>5.7467050000000004</v>
      </c>
    </row>
    <row r="1316" spans="1:9" x14ac:dyDescent="0.25">
      <c r="A1316">
        <v>1315</v>
      </c>
      <c r="D1316">
        <v>36.000789000000012</v>
      </c>
      <c r="E1316">
        <v>8.4425410000000003</v>
      </c>
      <c r="F1316">
        <v>42.643943000000014</v>
      </c>
      <c r="G1316">
        <v>5.732685</v>
      </c>
    </row>
    <row r="1317" spans="1:9" x14ac:dyDescent="0.25">
      <c r="A1317">
        <v>1316</v>
      </c>
      <c r="D1317">
        <v>36.010120000000015</v>
      </c>
      <c r="E1317">
        <v>8.4618699999999993</v>
      </c>
      <c r="F1317">
        <v>42.640541000000013</v>
      </c>
      <c r="G1317">
        <v>5.7028410000000003</v>
      </c>
    </row>
    <row r="1318" spans="1:9" x14ac:dyDescent="0.25">
      <c r="A1318">
        <v>1317</v>
      </c>
      <c r="D1318">
        <v>36.023882000000015</v>
      </c>
      <c r="E1318">
        <v>8.4810440000000007</v>
      </c>
      <c r="F1318">
        <v>42.63878600000001</v>
      </c>
      <c r="G1318">
        <v>5.7196959999999999</v>
      </c>
    </row>
    <row r="1319" spans="1:9" x14ac:dyDescent="0.25">
      <c r="A1319">
        <v>1318</v>
      </c>
      <c r="D1319">
        <v>35.985946000000013</v>
      </c>
      <c r="E1319">
        <v>8.5099090000000004</v>
      </c>
      <c r="F1319">
        <v>42.628944000000011</v>
      </c>
      <c r="G1319">
        <v>5.7298499999999999</v>
      </c>
    </row>
    <row r="1320" spans="1:9" x14ac:dyDescent="0.25">
      <c r="A1320">
        <v>1319</v>
      </c>
      <c r="D1320">
        <v>36.030840000000012</v>
      </c>
      <c r="E1320">
        <v>8.4662000000000006</v>
      </c>
      <c r="F1320">
        <v>42.618892000000017</v>
      </c>
      <c r="G1320">
        <v>5.7340249999999999</v>
      </c>
      <c r="H1320">
        <v>36.794717000000013</v>
      </c>
      <c r="I1320">
        <v>9.4445499999999996</v>
      </c>
    </row>
    <row r="1321" spans="1:9" x14ac:dyDescent="0.25">
      <c r="A1321">
        <v>1320</v>
      </c>
      <c r="F1321">
        <v>42.628788000000014</v>
      </c>
      <c r="G1321">
        <v>5.7302109999999997</v>
      </c>
      <c r="H1321">
        <v>36.668022000000015</v>
      </c>
      <c r="I1321">
        <v>9.4749090000000002</v>
      </c>
    </row>
    <row r="1322" spans="1:9" x14ac:dyDescent="0.25">
      <c r="A1322">
        <v>1321</v>
      </c>
      <c r="F1322">
        <v>42.643016000000017</v>
      </c>
      <c r="G1322">
        <v>5.7430969999999997</v>
      </c>
      <c r="H1322">
        <v>36.665033000000015</v>
      </c>
      <c r="I1322">
        <v>9.4867120000000007</v>
      </c>
    </row>
    <row r="1323" spans="1:9" x14ac:dyDescent="0.25">
      <c r="A1323">
        <v>1322</v>
      </c>
      <c r="F1323">
        <v>42.634201000000012</v>
      </c>
      <c r="G1323">
        <v>5.7205719999999998</v>
      </c>
      <c r="H1323">
        <v>36.654621000000013</v>
      </c>
      <c r="I1323">
        <v>9.4740319999999993</v>
      </c>
    </row>
    <row r="1324" spans="1:9" x14ac:dyDescent="0.25">
      <c r="A1324">
        <v>1323</v>
      </c>
      <c r="B1324">
        <v>24.676700000000011</v>
      </c>
      <c r="C1324">
        <v>7.3517739999999998</v>
      </c>
      <c r="F1324">
        <v>42.638889000000013</v>
      </c>
      <c r="G1324">
        <v>5.7063980000000001</v>
      </c>
      <c r="H1324">
        <v>36.632303000000014</v>
      </c>
      <c r="I1324">
        <v>9.4780529999999992</v>
      </c>
    </row>
    <row r="1325" spans="1:9" x14ac:dyDescent="0.25">
      <c r="A1325">
        <v>1324</v>
      </c>
      <c r="B1325">
        <v>24.626394000000019</v>
      </c>
      <c r="C1325">
        <v>7.3688349999999998</v>
      </c>
      <c r="F1325">
        <v>42.638889000000013</v>
      </c>
      <c r="G1325">
        <v>5.7063980000000001</v>
      </c>
      <c r="H1325">
        <v>36.634933000000018</v>
      </c>
      <c r="I1325">
        <v>9.4621770000000005</v>
      </c>
    </row>
    <row r="1326" spans="1:9" x14ac:dyDescent="0.25">
      <c r="A1326">
        <v>1325</v>
      </c>
      <c r="B1326">
        <v>24.629898000000011</v>
      </c>
      <c r="C1326">
        <v>7.3978539999999997</v>
      </c>
      <c r="H1326">
        <v>36.649671000000012</v>
      </c>
      <c r="I1326">
        <v>9.4651669999999992</v>
      </c>
    </row>
    <row r="1327" spans="1:9" x14ac:dyDescent="0.25">
      <c r="A1327">
        <v>1326</v>
      </c>
      <c r="B1327">
        <v>24.620981000000015</v>
      </c>
      <c r="C1327">
        <v>7.3843500000000004</v>
      </c>
      <c r="H1327">
        <v>36.643024000000011</v>
      </c>
      <c r="I1327">
        <v>9.4468700000000005</v>
      </c>
    </row>
    <row r="1328" spans="1:9" x14ac:dyDescent="0.25">
      <c r="A1328">
        <v>1327</v>
      </c>
      <c r="B1328">
        <v>24.671701000000013</v>
      </c>
      <c r="C1328">
        <v>7.379041</v>
      </c>
      <c r="H1328">
        <v>36.665599000000014</v>
      </c>
      <c r="I1328">
        <v>9.4470759999999991</v>
      </c>
    </row>
    <row r="1329" spans="1:9" x14ac:dyDescent="0.25">
      <c r="A1329">
        <v>1328</v>
      </c>
      <c r="B1329">
        <v>24.643043000000013</v>
      </c>
      <c r="C1329">
        <v>7.3913080000000004</v>
      </c>
      <c r="H1329">
        <v>36.703176000000013</v>
      </c>
      <c r="I1329">
        <v>9.400995</v>
      </c>
    </row>
    <row r="1330" spans="1:9" x14ac:dyDescent="0.25">
      <c r="A1330">
        <v>1329</v>
      </c>
      <c r="B1330">
        <v>24.655515000000015</v>
      </c>
      <c r="C1330">
        <v>7.3639900000000003</v>
      </c>
      <c r="H1330">
        <v>36.682968000000017</v>
      </c>
      <c r="I1330">
        <v>9.407902</v>
      </c>
    </row>
    <row r="1331" spans="1:9" x14ac:dyDescent="0.25">
      <c r="A1331">
        <v>1330</v>
      </c>
      <c r="B1331">
        <v>24.653659000000019</v>
      </c>
      <c r="C1331">
        <v>7.3886799999999999</v>
      </c>
      <c r="H1331">
        <v>36.710651000000013</v>
      </c>
      <c r="I1331">
        <v>9.4096550000000008</v>
      </c>
    </row>
    <row r="1332" spans="1:9" x14ac:dyDescent="0.25">
      <c r="A1332">
        <v>1331</v>
      </c>
      <c r="B1332">
        <v>24.646650000000015</v>
      </c>
      <c r="C1332">
        <v>7.3360529999999997</v>
      </c>
      <c r="H1332">
        <v>36.704155000000014</v>
      </c>
      <c r="I1332">
        <v>9.4216639999999998</v>
      </c>
    </row>
    <row r="1333" spans="1:9" x14ac:dyDescent="0.25">
      <c r="A1333">
        <v>1332</v>
      </c>
      <c r="B1333">
        <v>24.612527000000014</v>
      </c>
      <c r="C1333">
        <v>7.3611550000000001</v>
      </c>
      <c r="H1333">
        <v>36.704927000000012</v>
      </c>
      <c r="I1333">
        <v>9.4428490000000007</v>
      </c>
    </row>
    <row r="1334" spans="1:9" x14ac:dyDescent="0.25">
      <c r="A1334">
        <v>1333</v>
      </c>
      <c r="B1334">
        <v>24.623661000000013</v>
      </c>
      <c r="C1334">
        <v>7.33894</v>
      </c>
      <c r="H1334">
        <v>36.595655000000015</v>
      </c>
      <c r="I1334">
        <v>9.4237780000000004</v>
      </c>
    </row>
    <row r="1335" spans="1:9" x14ac:dyDescent="0.25">
      <c r="A1335">
        <v>1334</v>
      </c>
      <c r="B1335">
        <v>24.618404000000012</v>
      </c>
      <c r="C1335">
        <v>7.3710000000000004</v>
      </c>
      <c r="H1335">
        <v>36.794717000000013</v>
      </c>
      <c r="I1335">
        <v>9.4445499999999996</v>
      </c>
    </row>
    <row r="1336" spans="1:9" x14ac:dyDescent="0.25">
      <c r="A1336">
        <v>1335</v>
      </c>
      <c r="B1336">
        <v>24.585107000000015</v>
      </c>
      <c r="C1336">
        <v>7.3706899999999997</v>
      </c>
    </row>
    <row r="1337" spans="1:9" x14ac:dyDescent="0.25">
      <c r="A1337">
        <v>1336</v>
      </c>
      <c r="B1337">
        <v>24.60608400000001</v>
      </c>
      <c r="C1337">
        <v>7.3665159999999998</v>
      </c>
    </row>
    <row r="1338" spans="1:9" x14ac:dyDescent="0.25">
      <c r="A1338">
        <v>1337</v>
      </c>
      <c r="B1338">
        <v>24.590416000000019</v>
      </c>
      <c r="C1338">
        <v>7.3447639999999996</v>
      </c>
      <c r="D1338">
        <v>18.32389400000001</v>
      </c>
      <c r="E1338">
        <v>8.7520600000000002</v>
      </c>
    </row>
    <row r="1339" spans="1:9" x14ac:dyDescent="0.25">
      <c r="A1339">
        <v>1338</v>
      </c>
      <c r="B1339">
        <v>24.650413000000015</v>
      </c>
      <c r="C1339">
        <v>7.335693</v>
      </c>
      <c r="D1339">
        <v>18.250032000000012</v>
      </c>
      <c r="E1339">
        <v>8.7672650000000001</v>
      </c>
    </row>
    <row r="1340" spans="1:9" x14ac:dyDescent="0.25">
      <c r="A1340">
        <v>1339</v>
      </c>
      <c r="B1340">
        <v>24.621292000000011</v>
      </c>
      <c r="C1340">
        <v>7.300592</v>
      </c>
      <c r="D1340">
        <v>18.218744000000015</v>
      </c>
      <c r="E1340">
        <v>8.7289180000000002</v>
      </c>
      <c r="F1340">
        <v>26.456039000000018</v>
      </c>
      <c r="G1340">
        <v>6.1693119999999997</v>
      </c>
    </row>
    <row r="1341" spans="1:9" x14ac:dyDescent="0.25">
      <c r="A1341">
        <v>1340</v>
      </c>
      <c r="B1341">
        <v>24.676700000000011</v>
      </c>
      <c r="C1341">
        <v>7.3517739999999998</v>
      </c>
      <c r="D1341">
        <v>18.23420800000001</v>
      </c>
      <c r="E1341">
        <v>8.7620090000000008</v>
      </c>
      <c r="F1341">
        <v>26.437894000000014</v>
      </c>
      <c r="G1341">
        <v>6.1311169999999997</v>
      </c>
    </row>
    <row r="1342" spans="1:9" x14ac:dyDescent="0.25">
      <c r="A1342">
        <v>1341</v>
      </c>
      <c r="D1342">
        <v>18.265185000000017</v>
      </c>
      <c r="E1342">
        <v>8.7630389999999991</v>
      </c>
      <c r="F1342">
        <v>26.433979000000015</v>
      </c>
      <c r="G1342">
        <v>6.1471479999999996</v>
      </c>
    </row>
    <row r="1343" spans="1:9" x14ac:dyDescent="0.25">
      <c r="A1343">
        <v>1342</v>
      </c>
      <c r="D1343">
        <v>18.256990000000016</v>
      </c>
      <c r="E1343">
        <v>8.7514420000000008</v>
      </c>
      <c r="F1343">
        <v>26.473409000000018</v>
      </c>
      <c r="G1343">
        <v>6.1675589999999998</v>
      </c>
    </row>
    <row r="1344" spans="1:9" x14ac:dyDescent="0.25">
      <c r="A1344">
        <v>1343</v>
      </c>
      <c r="D1344">
        <v>18.260340000000014</v>
      </c>
      <c r="E1344">
        <v>8.760256</v>
      </c>
      <c r="F1344">
        <v>26.476966000000019</v>
      </c>
      <c r="G1344">
        <v>6.1867330000000003</v>
      </c>
    </row>
    <row r="1345" spans="1:11" x14ac:dyDescent="0.25">
      <c r="A1345">
        <v>1344</v>
      </c>
      <c r="D1345">
        <v>18.269824000000014</v>
      </c>
      <c r="E1345">
        <v>8.7659780000000005</v>
      </c>
      <c r="F1345">
        <v>26.444648000000015</v>
      </c>
      <c r="G1345">
        <v>6.1861139999999999</v>
      </c>
    </row>
    <row r="1346" spans="1:11" x14ac:dyDescent="0.25">
      <c r="A1346">
        <v>1345</v>
      </c>
      <c r="D1346">
        <v>18.280030000000011</v>
      </c>
      <c r="E1346">
        <v>8.7547409999999992</v>
      </c>
      <c r="F1346">
        <v>26.433721000000013</v>
      </c>
      <c r="G1346">
        <v>6.1502400000000002</v>
      </c>
    </row>
    <row r="1347" spans="1:11" x14ac:dyDescent="0.25">
      <c r="A1347">
        <v>1346</v>
      </c>
      <c r="D1347">
        <v>18.277814000000014</v>
      </c>
      <c r="E1347">
        <v>8.7254120000000004</v>
      </c>
      <c r="F1347">
        <v>26.44016400000001</v>
      </c>
      <c r="G1347">
        <v>6.1434879999999996</v>
      </c>
    </row>
    <row r="1348" spans="1:11" x14ac:dyDescent="0.25">
      <c r="A1348">
        <v>1347</v>
      </c>
      <c r="D1348">
        <v>18.263845000000018</v>
      </c>
      <c r="E1348">
        <v>8.731185</v>
      </c>
      <c r="F1348">
        <v>26.439392000000012</v>
      </c>
      <c r="G1348">
        <v>6.1532299999999998</v>
      </c>
    </row>
    <row r="1349" spans="1:11" x14ac:dyDescent="0.25">
      <c r="A1349">
        <v>1348</v>
      </c>
      <c r="D1349">
        <v>18.285493000000017</v>
      </c>
      <c r="E1349">
        <v>8.7310820000000007</v>
      </c>
      <c r="F1349">
        <v>26.420217000000015</v>
      </c>
      <c r="G1349">
        <v>6.1336430000000002</v>
      </c>
    </row>
    <row r="1350" spans="1:11" x14ac:dyDescent="0.25">
      <c r="A1350">
        <v>1349</v>
      </c>
      <c r="D1350">
        <v>18.288432000000014</v>
      </c>
      <c r="E1350">
        <v>8.7215469999999993</v>
      </c>
      <c r="F1350">
        <v>26.419752000000017</v>
      </c>
      <c r="G1350">
        <v>6.1258600000000003</v>
      </c>
    </row>
    <row r="1351" spans="1:11" x14ac:dyDescent="0.25">
      <c r="A1351">
        <v>1350</v>
      </c>
      <c r="D1351">
        <v>18.278277000000017</v>
      </c>
      <c r="E1351">
        <v>8.7264949999999999</v>
      </c>
      <c r="F1351">
        <v>26.416093000000018</v>
      </c>
      <c r="G1351">
        <v>6.1313750000000002</v>
      </c>
    </row>
    <row r="1352" spans="1:11" x14ac:dyDescent="0.25">
      <c r="A1352">
        <v>1351</v>
      </c>
      <c r="D1352">
        <v>18.246629000000013</v>
      </c>
      <c r="E1352">
        <v>8.7434019999999997</v>
      </c>
      <c r="F1352">
        <v>26.458978000000016</v>
      </c>
      <c r="G1352">
        <v>6.1828159999999999</v>
      </c>
    </row>
    <row r="1353" spans="1:11" x14ac:dyDescent="0.25">
      <c r="A1353">
        <v>1352</v>
      </c>
      <c r="D1353">
        <v>18.283741000000013</v>
      </c>
      <c r="E1353">
        <v>8.7736049999999999</v>
      </c>
      <c r="F1353">
        <v>26.456968000000018</v>
      </c>
      <c r="G1353">
        <v>6.1549310000000004</v>
      </c>
      <c r="H1353">
        <v>20.190238000000015</v>
      </c>
      <c r="I1353">
        <v>9.7615429999999996</v>
      </c>
    </row>
    <row r="1354" spans="1:11" x14ac:dyDescent="0.25">
      <c r="A1354">
        <v>1353</v>
      </c>
      <c r="B1354">
        <v>12.433639000000014</v>
      </c>
      <c r="C1354">
        <v>6.7556719999999997</v>
      </c>
      <c r="D1354">
        <v>18.279050000000012</v>
      </c>
      <c r="E1354">
        <v>8.7780900000000006</v>
      </c>
      <c r="F1354">
        <v>26.462894000000013</v>
      </c>
      <c r="G1354">
        <v>6.1392610000000003</v>
      </c>
      <c r="H1354">
        <v>20.190238000000015</v>
      </c>
      <c r="I1354">
        <v>9.7615429999999996</v>
      </c>
    </row>
    <row r="1355" spans="1:11" x14ac:dyDescent="0.25">
      <c r="A1355">
        <v>1354</v>
      </c>
      <c r="B1355">
        <v>12.320861000000015</v>
      </c>
      <c r="C1355">
        <v>6.7677849999999999</v>
      </c>
      <c r="D1355">
        <v>18.238640000000018</v>
      </c>
      <c r="E1355">
        <v>8.8011300000000006</v>
      </c>
      <c r="F1355">
        <v>26.46176100000001</v>
      </c>
      <c r="G1355">
        <v>6.1849290000000003</v>
      </c>
      <c r="H1355">
        <v>20.190238000000015</v>
      </c>
      <c r="I1355">
        <v>9.7615429999999996</v>
      </c>
    </row>
    <row r="1356" spans="1:11" x14ac:dyDescent="0.25">
      <c r="A1356">
        <v>1355</v>
      </c>
      <c r="B1356">
        <v>12.299162000000017</v>
      </c>
      <c r="C1356">
        <v>6.7912369999999997</v>
      </c>
      <c r="D1356">
        <v>18.32389400000001</v>
      </c>
      <c r="E1356">
        <v>8.7520600000000002</v>
      </c>
      <c r="F1356">
        <v>26.494028000000014</v>
      </c>
      <c r="G1356">
        <v>6.1895680000000004</v>
      </c>
      <c r="H1356">
        <v>20.190238000000015</v>
      </c>
      <c r="I1356">
        <v>9.7615429999999996</v>
      </c>
    </row>
    <row r="1357" spans="1:11" x14ac:dyDescent="0.25">
      <c r="A1357">
        <v>1356</v>
      </c>
      <c r="B1357">
        <v>12.370653000000011</v>
      </c>
      <c r="C1357">
        <v>6.7608269999999999</v>
      </c>
      <c r="F1357">
        <v>26.456039000000018</v>
      </c>
      <c r="G1357">
        <v>6.1693119999999997</v>
      </c>
      <c r="H1357">
        <v>20.190238000000015</v>
      </c>
      <c r="I1357">
        <v>9.7615429999999996</v>
      </c>
    </row>
    <row r="1358" spans="1:11" x14ac:dyDescent="0.25">
      <c r="A1358">
        <v>1357</v>
      </c>
      <c r="B1358">
        <v>12.433639000000014</v>
      </c>
      <c r="C1358">
        <v>6.7556719999999997</v>
      </c>
      <c r="F1358">
        <v>26.472894000000011</v>
      </c>
      <c r="G1358">
        <v>6.2159579999999997</v>
      </c>
      <c r="H1358">
        <v>20.190238000000015</v>
      </c>
      <c r="I1358">
        <v>9.7615429999999996</v>
      </c>
      <c r="J1358">
        <v>38.333911000000015</v>
      </c>
      <c r="K1358">
        <v>13.955546999999999</v>
      </c>
    </row>
    <row r="1359" spans="1:11" x14ac:dyDescent="0.25">
      <c r="A1359">
        <v>1358</v>
      </c>
    </row>
    <row r="1360" spans="1:1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1" x14ac:dyDescent="0.25">
      <c r="A1377">
        <v>1376</v>
      </c>
    </row>
    <row r="1378" spans="1:11" x14ac:dyDescent="0.25">
      <c r="A1378">
        <v>1377</v>
      </c>
    </row>
    <row r="1379" spans="1:11" x14ac:dyDescent="0.25">
      <c r="A1379">
        <v>1378</v>
      </c>
    </row>
    <row r="1380" spans="1:11" x14ac:dyDescent="0.25">
      <c r="A1380">
        <v>1379</v>
      </c>
    </row>
    <row r="1381" spans="1:11" x14ac:dyDescent="0.25">
      <c r="A1381">
        <v>1380</v>
      </c>
    </row>
    <row r="1382" spans="1:11" x14ac:dyDescent="0.25">
      <c r="A1382">
        <v>1381</v>
      </c>
    </row>
    <row r="1383" spans="1:11" x14ac:dyDescent="0.25">
      <c r="A1383">
        <v>1382</v>
      </c>
    </row>
    <row r="1384" spans="1:11" x14ac:dyDescent="0.25">
      <c r="A1384">
        <v>1383</v>
      </c>
    </row>
    <row r="1385" spans="1:11" x14ac:dyDescent="0.25">
      <c r="A1385">
        <v>1384</v>
      </c>
    </row>
    <row r="1386" spans="1:11" x14ac:dyDescent="0.25">
      <c r="A1386">
        <v>1385</v>
      </c>
    </row>
    <row r="1387" spans="1:11" x14ac:dyDescent="0.25">
      <c r="A1387">
        <v>1386</v>
      </c>
    </row>
    <row r="1388" spans="1:11" x14ac:dyDescent="0.25">
      <c r="A1388">
        <v>1387</v>
      </c>
    </row>
    <row r="1389" spans="1:11" x14ac:dyDescent="0.25">
      <c r="A1389">
        <v>1388</v>
      </c>
    </row>
    <row r="1390" spans="1:11" x14ac:dyDescent="0.25">
      <c r="A1390">
        <v>1389</v>
      </c>
    </row>
    <row r="1391" spans="1:11" x14ac:dyDescent="0.25">
      <c r="A1391">
        <v>1390</v>
      </c>
      <c r="J1391">
        <v>235.74025800000001</v>
      </c>
      <c r="K1391">
        <v>14.132319000000001</v>
      </c>
    </row>
    <row r="1392" spans="1:11" x14ac:dyDescent="0.25">
      <c r="A1392">
        <v>1391</v>
      </c>
      <c r="D1392">
        <v>236.49299099999999</v>
      </c>
      <c r="E1392">
        <v>8.4723710000000008</v>
      </c>
    </row>
    <row r="1393" spans="1:9" x14ac:dyDescent="0.25">
      <c r="A1393">
        <v>1392</v>
      </c>
      <c r="D1393">
        <v>236.50469200000001</v>
      </c>
      <c r="E1393">
        <v>8.4744340000000005</v>
      </c>
    </row>
    <row r="1394" spans="1:9" x14ac:dyDescent="0.25">
      <c r="A1394">
        <v>1393</v>
      </c>
      <c r="D1394">
        <v>236.48696000000001</v>
      </c>
      <c r="E1394">
        <v>8.4552069999999997</v>
      </c>
    </row>
    <row r="1395" spans="1:9" x14ac:dyDescent="0.25">
      <c r="A1395">
        <v>1394</v>
      </c>
      <c r="D1395">
        <v>236.46077400000001</v>
      </c>
      <c r="E1395">
        <v>8.4684019999999993</v>
      </c>
    </row>
    <row r="1396" spans="1:9" x14ac:dyDescent="0.25">
      <c r="A1396">
        <v>1395</v>
      </c>
      <c r="D1396">
        <v>236.45994999999999</v>
      </c>
      <c r="E1396">
        <v>8.4571129999999997</v>
      </c>
    </row>
    <row r="1397" spans="1:9" x14ac:dyDescent="0.25">
      <c r="A1397">
        <v>1396</v>
      </c>
      <c r="D1397">
        <v>236.470259</v>
      </c>
      <c r="E1397">
        <v>8.4271139999999995</v>
      </c>
    </row>
    <row r="1398" spans="1:9" x14ac:dyDescent="0.25">
      <c r="A1398">
        <v>1397</v>
      </c>
      <c r="D1398">
        <v>236.50531000000001</v>
      </c>
      <c r="E1398">
        <v>8.4482990000000004</v>
      </c>
    </row>
    <row r="1399" spans="1:9" x14ac:dyDescent="0.25">
      <c r="A1399">
        <v>1398</v>
      </c>
      <c r="D1399">
        <v>236.515671</v>
      </c>
      <c r="E1399">
        <v>8.4312889999999996</v>
      </c>
    </row>
    <row r="1400" spans="1:9" x14ac:dyDescent="0.25">
      <c r="A1400">
        <v>1399</v>
      </c>
      <c r="D1400">
        <v>236.48438300000001</v>
      </c>
      <c r="E1400">
        <v>8.4431960000000004</v>
      </c>
      <c r="F1400">
        <v>241.72695999999999</v>
      </c>
      <c r="G1400">
        <v>6.028041</v>
      </c>
    </row>
    <row r="1401" spans="1:9" x14ac:dyDescent="0.25">
      <c r="A1401">
        <v>1400</v>
      </c>
      <c r="D1401">
        <v>236.50340299999999</v>
      </c>
      <c r="E1401">
        <v>8.4537630000000004</v>
      </c>
      <c r="F1401">
        <v>241.70330100000001</v>
      </c>
      <c r="G1401">
        <v>6.0001540000000002</v>
      </c>
    </row>
    <row r="1402" spans="1:9" x14ac:dyDescent="0.25">
      <c r="A1402">
        <v>1401</v>
      </c>
      <c r="D1402">
        <v>236.55010300000001</v>
      </c>
      <c r="E1402">
        <v>8.5543300000000002</v>
      </c>
      <c r="F1402">
        <v>241.72128900000001</v>
      </c>
      <c r="G1402">
        <v>5.960413</v>
      </c>
    </row>
    <row r="1403" spans="1:9" x14ac:dyDescent="0.25">
      <c r="A1403">
        <v>1402</v>
      </c>
      <c r="D1403">
        <v>236.5</v>
      </c>
      <c r="E1403">
        <v>8.5297420000000006</v>
      </c>
      <c r="F1403">
        <v>241.70283499999999</v>
      </c>
      <c r="G1403">
        <v>5.9546910000000004</v>
      </c>
      <c r="H1403">
        <v>237.416237</v>
      </c>
      <c r="I1403">
        <v>10.033194999999999</v>
      </c>
    </row>
    <row r="1404" spans="1:9" x14ac:dyDescent="0.25">
      <c r="A1404">
        <v>1403</v>
      </c>
      <c r="D1404">
        <v>236.49299099999999</v>
      </c>
      <c r="E1404">
        <v>8.4723710000000008</v>
      </c>
      <c r="F1404">
        <v>241.69706199999999</v>
      </c>
      <c r="G1404">
        <v>5.9590209999999999</v>
      </c>
      <c r="H1404">
        <v>237.33798999999999</v>
      </c>
      <c r="I1404">
        <v>10.04665</v>
      </c>
    </row>
    <row r="1405" spans="1:9" x14ac:dyDescent="0.25">
      <c r="A1405">
        <v>1404</v>
      </c>
      <c r="F1405">
        <v>241.67077499999999</v>
      </c>
      <c r="G1405">
        <v>5.9683510000000002</v>
      </c>
      <c r="H1405">
        <v>237.39067299999999</v>
      </c>
      <c r="I1405">
        <v>10.031340999999999</v>
      </c>
    </row>
    <row r="1406" spans="1:9" x14ac:dyDescent="0.25">
      <c r="A1406">
        <v>1405</v>
      </c>
      <c r="F1406">
        <v>241.654023</v>
      </c>
      <c r="G1406">
        <v>5.9804120000000003</v>
      </c>
      <c r="H1406">
        <v>237.32927899999999</v>
      </c>
      <c r="I1406">
        <v>10.030464</v>
      </c>
    </row>
    <row r="1407" spans="1:9" x14ac:dyDescent="0.25">
      <c r="A1407">
        <v>1406</v>
      </c>
      <c r="F1407">
        <v>241.65675400000001</v>
      </c>
      <c r="G1407">
        <v>5.9589689999999997</v>
      </c>
      <c r="H1407">
        <v>237.341702</v>
      </c>
      <c r="I1407">
        <v>10.023607999999999</v>
      </c>
    </row>
    <row r="1408" spans="1:9" x14ac:dyDescent="0.25">
      <c r="A1408">
        <v>1407</v>
      </c>
      <c r="F1408">
        <v>241.68593100000001</v>
      </c>
      <c r="G1408">
        <v>5.9796909999999999</v>
      </c>
      <c r="H1408">
        <v>237.30675199999999</v>
      </c>
      <c r="I1408">
        <v>10.026339999999999</v>
      </c>
    </row>
    <row r="1409" spans="1:9" x14ac:dyDescent="0.25">
      <c r="A1409">
        <v>1408</v>
      </c>
      <c r="F1409">
        <v>241.660054</v>
      </c>
      <c r="G1409">
        <v>5.9312370000000003</v>
      </c>
      <c r="H1409">
        <v>237.309124</v>
      </c>
      <c r="I1409">
        <v>10.030516</v>
      </c>
    </row>
    <row r="1410" spans="1:9" x14ac:dyDescent="0.25">
      <c r="A1410">
        <v>1409</v>
      </c>
      <c r="B1410">
        <v>223.23819599999999</v>
      </c>
      <c r="C1410">
        <v>6.9560310000000003</v>
      </c>
      <c r="F1410">
        <v>241.72695999999999</v>
      </c>
      <c r="G1410">
        <v>6.028041</v>
      </c>
      <c r="H1410">
        <v>237.30531200000001</v>
      </c>
      <c r="I1410">
        <v>10.034948</v>
      </c>
    </row>
    <row r="1411" spans="1:9" x14ac:dyDescent="0.25">
      <c r="A1411">
        <v>1410</v>
      </c>
      <c r="B1411">
        <v>223.133196</v>
      </c>
      <c r="C1411">
        <v>6.9975259999999997</v>
      </c>
      <c r="H1411">
        <v>237.31536299999999</v>
      </c>
      <c r="I1411">
        <v>10.028712000000001</v>
      </c>
    </row>
    <row r="1412" spans="1:9" x14ac:dyDescent="0.25">
      <c r="A1412">
        <v>1411</v>
      </c>
      <c r="B1412">
        <v>223.242165</v>
      </c>
      <c r="C1412">
        <v>7.038608</v>
      </c>
      <c r="H1412">
        <v>237.39474300000001</v>
      </c>
      <c r="I1412">
        <v>10.033194999999999</v>
      </c>
    </row>
    <row r="1413" spans="1:9" x14ac:dyDescent="0.25">
      <c r="A1413">
        <v>1412</v>
      </c>
      <c r="B1413">
        <v>223.161393</v>
      </c>
      <c r="C1413">
        <v>7.034484</v>
      </c>
      <c r="H1413">
        <v>237.39474300000001</v>
      </c>
      <c r="I1413">
        <v>10.033194999999999</v>
      </c>
    </row>
    <row r="1414" spans="1:9" x14ac:dyDescent="0.25">
      <c r="A1414">
        <v>1413</v>
      </c>
      <c r="B1414">
        <v>223.148248</v>
      </c>
      <c r="C1414">
        <v>7.0071130000000004</v>
      </c>
      <c r="H1414">
        <v>237.39474300000001</v>
      </c>
      <c r="I1414">
        <v>10.033194999999999</v>
      </c>
    </row>
    <row r="1415" spans="1:9" x14ac:dyDescent="0.25">
      <c r="A1415">
        <v>1414</v>
      </c>
      <c r="B1415">
        <v>223.20510300000001</v>
      </c>
      <c r="C1415">
        <v>6.9846389999999996</v>
      </c>
      <c r="H1415">
        <v>237.39474300000001</v>
      </c>
      <c r="I1415">
        <v>10.033194999999999</v>
      </c>
    </row>
    <row r="1416" spans="1:9" x14ac:dyDescent="0.25">
      <c r="A1416">
        <v>1415</v>
      </c>
      <c r="B1416">
        <v>223.17932999999999</v>
      </c>
      <c r="C1416">
        <v>6.9479899999999999</v>
      </c>
    </row>
    <row r="1417" spans="1:9" x14ac:dyDescent="0.25">
      <c r="A1417">
        <v>1416</v>
      </c>
      <c r="B1417">
        <v>223.22386699999998</v>
      </c>
      <c r="C1417">
        <v>6.965103</v>
      </c>
    </row>
    <row r="1418" spans="1:9" x14ac:dyDescent="0.25">
      <c r="A1418">
        <v>1417</v>
      </c>
      <c r="B1418">
        <v>223.18866</v>
      </c>
      <c r="C1418">
        <v>6.9492269999999996</v>
      </c>
    </row>
    <row r="1419" spans="1:9" x14ac:dyDescent="0.25">
      <c r="A1419">
        <v>1418</v>
      </c>
      <c r="B1419">
        <v>223.14917500000001</v>
      </c>
      <c r="C1419">
        <v>6.9460309999999996</v>
      </c>
      <c r="D1419">
        <v>217.06335100000001</v>
      </c>
      <c r="E1419">
        <v>8.5665980000000008</v>
      </c>
    </row>
    <row r="1420" spans="1:9" x14ac:dyDescent="0.25">
      <c r="A1420">
        <v>1419</v>
      </c>
      <c r="B1420">
        <v>223.15592900000001</v>
      </c>
      <c r="C1420">
        <v>6.981134</v>
      </c>
      <c r="D1420">
        <v>217.06546399999999</v>
      </c>
      <c r="E1420">
        <v>8.6186600000000002</v>
      </c>
    </row>
    <row r="1421" spans="1:9" x14ac:dyDescent="0.25">
      <c r="A1421">
        <v>1420</v>
      </c>
      <c r="B1421">
        <v>223.27685600000001</v>
      </c>
      <c r="C1421">
        <v>7.0277839999999996</v>
      </c>
      <c r="D1421">
        <v>217.03886599999998</v>
      </c>
      <c r="E1421">
        <v>8.5996900000000007</v>
      </c>
    </row>
    <row r="1422" spans="1:9" x14ac:dyDescent="0.25">
      <c r="A1422">
        <v>1421</v>
      </c>
      <c r="B1422">
        <v>223.23819599999999</v>
      </c>
      <c r="C1422">
        <v>6.9560310000000003</v>
      </c>
      <c r="D1422">
        <v>217.03871100000001</v>
      </c>
      <c r="E1422">
        <v>8.5976300000000005</v>
      </c>
    </row>
    <row r="1423" spans="1:9" x14ac:dyDescent="0.25">
      <c r="A1423">
        <v>1422</v>
      </c>
      <c r="D1423">
        <v>217.05221699999998</v>
      </c>
      <c r="E1423">
        <v>8.6067520000000002</v>
      </c>
    </row>
    <row r="1424" spans="1:9" x14ac:dyDescent="0.25">
      <c r="A1424">
        <v>1423</v>
      </c>
      <c r="D1424">
        <v>217.06907200000001</v>
      </c>
      <c r="E1424">
        <v>8.6073199999999996</v>
      </c>
    </row>
    <row r="1425" spans="1:9" x14ac:dyDescent="0.25">
      <c r="A1425">
        <v>1424</v>
      </c>
      <c r="D1425">
        <v>217.128299</v>
      </c>
      <c r="E1425">
        <v>8.6287120000000002</v>
      </c>
    </row>
    <row r="1426" spans="1:9" x14ac:dyDescent="0.25">
      <c r="A1426">
        <v>1425</v>
      </c>
      <c r="D1426">
        <v>217.124021</v>
      </c>
      <c r="E1426">
        <v>8.5775780000000008</v>
      </c>
      <c r="F1426">
        <v>221.520104</v>
      </c>
      <c r="G1426">
        <v>6.392474</v>
      </c>
    </row>
    <row r="1427" spans="1:9" x14ac:dyDescent="0.25">
      <c r="A1427">
        <v>1426</v>
      </c>
      <c r="D1427">
        <v>217.12159800000001</v>
      </c>
      <c r="E1427">
        <v>8.5978359999999991</v>
      </c>
      <c r="F1427">
        <v>221.51989800000001</v>
      </c>
      <c r="G1427">
        <v>6.4318039999999996</v>
      </c>
    </row>
    <row r="1428" spans="1:9" x14ac:dyDescent="0.25">
      <c r="A1428">
        <v>1427</v>
      </c>
      <c r="D1428">
        <v>217.06335100000001</v>
      </c>
      <c r="E1428">
        <v>8.5665980000000008</v>
      </c>
      <c r="F1428">
        <v>221.49690799999999</v>
      </c>
      <c r="G1428">
        <v>6.4556180000000003</v>
      </c>
    </row>
    <row r="1429" spans="1:9" x14ac:dyDescent="0.25">
      <c r="A1429">
        <v>1428</v>
      </c>
      <c r="D1429">
        <v>217.06335100000001</v>
      </c>
      <c r="E1429">
        <v>8.5665980000000008</v>
      </c>
      <c r="F1429">
        <v>221.470516</v>
      </c>
      <c r="G1429">
        <v>6.400207</v>
      </c>
      <c r="H1429">
        <v>217.831907</v>
      </c>
      <c r="I1429">
        <v>10.310567000000001</v>
      </c>
    </row>
    <row r="1430" spans="1:9" x14ac:dyDescent="0.25">
      <c r="A1430">
        <v>1429</v>
      </c>
      <c r="F1430">
        <v>221.477217</v>
      </c>
      <c r="G1430">
        <v>6.3522679999999996</v>
      </c>
      <c r="H1430">
        <v>217.844279</v>
      </c>
      <c r="I1430">
        <v>10.228661000000001</v>
      </c>
    </row>
    <row r="1431" spans="1:9" x14ac:dyDescent="0.25">
      <c r="A1431">
        <v>1430</v>
      </c>
      <c r="F1431">
        <v>221.48747399999999</v>
      </c>
      <c r="G1431">
        <v>6.4096390000000003</v>
      </c>
      <c r="H1431">
        <v>217.85386700000001</v>
      </c>
      <c r="I1431">
        <v>10.24531</v>
      </c>
    </row>
    <row r="1432" spans="1:9" x14ac:dyDescent="0.25">
      <c r="A1432">
        <v>1431</v>
      </c>
      <c r="F1432">
        <v>221.47412399999999</v>
      </c>
      <c r="G1432">
        <v>6.447114</v>
      </c>
      <c r="H1432">
        <v>217.837784</v>
      </c>
      <c r="I1432">
        <v>10.240463</v>
      </c>
    </row>
    <row r="1433" spans="1:9" x14ac:dyDescent="0.25">
      <c r="A1433">
        <v>1432</v>
      </c>
      <c r="F1433">
        <v>221.516031</v>
      </c>
      <c r="G1433">
        <v>6.378247</v>
      </c>
      <c r="H1433">
        <v>217.760774</v>
      </c>
      <c r="I1433">
        <v>10.251856</v>
      </c>
    </row>
    <row r="1434" spans="1:9" x14ac:dyDescent="0.25">
      <c r="A1434">
        <v>1433</v>
      </c>
      <c r="F1434">
        <v>221.520104</v>
      </c>
      <c r="G1434">
        <v>6.392474</v>
      </c>
      <c r="H1434">
        <v>217.76165</v>
      </c>
      <c r="I1434">
        <v>10.239587999999999</v>
      </c>
    </row>
    <row r="1435" spans="1:9" x14ac:dyDescent="0.25">
      <c r="A1435">
        <v>1434</v>
      </c>
      <c r="H1435">
        <v>217.82536099999999</v>
      </c>
      <c r="I1435">
        <v>10.262423</v>
      </c>
    </row>
    <row r="1436" spans="1:9" x14ac:dyDescent="0.25">
      <c r="A1436">
        <v>1435</v>
      </c>
      <c r="B1436">
        <v>203.960024</v>
      </c>
      <c r="C1436">
        <v>6.2151969999999999</v>
      </c>
      <c r="H1436">
        <v>217.815</v>
      </c>
      <c r="I1436">
        <v>10.262473999999999</v>
      </c>
    </row>
    <row r="1437" spans="1:9" x14ac:dyDescent="0.25">
      <c r="A1437">
        <v>1436</v>
      </c>
      <c r="B1437">
        <v>203.90695399999998</v>
      </c>
      <c r="C1437">
        <v>6.2072690000000001</v>
      </c>
      <c r="H1437">
        <v>217.79618600000001</v>
      </c>
      <c r="I1437">
        <v>10.278093</v>
      </c>
    </row>
    <row r="1438" spans="1:9" x14ac:dyDescent="0.25">
      <c r="A1438">
        <v>1437</v>
      </c>
      <c r="B1438">
        <v>203.92704599999999</v>
      </c>
      <c r="C1438">
        <v>6.2085819999999998</v>
      </c>
      <c r="H1438">
        <v>217.831907</v>
      </c>
      <c r="I1438">
        <v>10.310567000000001</v>
      </c>
    </row>
    <row r="1439" spans="1:9" x14ac:dyDescent="0.25">
      <c r="A1439">
        <v>1438</v>
      </c>
      <c r="B1439">
        <v>203.91311100000001</v>
      </c>
      <c r="C1439">
        <v>6.1971699999999998</v>
      </c>
    </row>
    <row r="1440" spans="1:9" x14ac:dyDescent="0.25">
      <c r="A1440">
        <v>1439</v>
      </c>
      <c r="B1440">
        <v>203.91907</v>
      </c>
      <c r="C1440">
        <v>6.1913629999999999</v>
      </c>
    </row>
    <row r="1441" spans="1:9" x14ac:dyDescent="0.25">
      <c r="A1441">
        <v>1440</v>
      </c>
      <c r="B1441">
        <v>203.92740499999999</v>
      </c>
      <c r="C1441">
        <v>6.2107530000000004</v>
      </c>
    </row>
    <row r="1442" spans="1:9" x14ac:dyDescent="0.25">
      <c r="A1442">
        <v>1441</v>
      </c>
      <c r="B1442">
        <v>203.89018899999999</v>
      </c>
      <c r="C1442">
        <v>6.2444329999999999</v>
      </c>
    </row>
    <row r="1443" spans="1:9" x14ac:dyDescent="0.25">
      <c r="A1443">
        <v>1442</v>
      </c>
      <c r="B1443">
        <v>203.93482799999998</v>
      </c>
      <c r="C1443">
        <v>6.2065109999999999</v>
      </c>
    </row>
    <row r="1444" spans="1:9" x14ac:dyDescent="0.25">
      <c r="A1444">
        <v>1443</v>
      </c>
      <c r="B1444">
        <v>203.862818</v>
      </c>
      <c r="C1444">
        <v>6.2187809999999999</v>
      </c>
      <c r="D1444">
        <v>196.23967999999999</v>
      </c>
      <c r="E1444">
        <v>7.8823809999999996</v>
      </c>
    </row>
    <row r="1445" spans="1:9" x14ac:dyDescent="0.25">
      <c r="A1445">
        <v>1444</v>
      </c>
      <c r="B1445">
        <v>203.960024</v>
      </c>
      <c r="C1445">
        <v>6.2151969999999999</v>
      </c>
      <c r="D1445">
        <v>196.252554</v>
      </c>
      <c r="E1445">
        <v>7.8181019999999997</v>
      </c>
    </row>
    <row r="1446" spans="1:9" x14ac:dyDescent="0.25">
      <c r="A1446">
        <v>1445</v>
      </c>
      <c r="D1446">
        <v>196.24033600000001</v>
      </c>
      <c r="E1446">
        <v>7.8011860000000004</v>
      </c>
    </row>
    <row r="1447" spans="1:9" x14ac:dyDescent="0.25">
      <c r="A1447">
        <v>1446</v>
      </c>
      <c r="D1447">
        <v>196.21579199999999</v>
      </c>
      <c r="E1447">
        <v>7.7916429999999997</v>
      </c>
    </row>
    <row r="1448" spans="1:9" x14ac:dyDescent="0.25">
      <c r="A1448">
        <v>1447</v>
      </c>
      <c r="D1448">
        <v>196.24967799999999</v>
      </c>
      <c r="E1448">
        <v>7.8051240000000002</v>
      </c>
    </row>
    <row r="1449" spans="1:9" x14ac:dyDescent="0.25">
      <c r="A1449">
        <v>1448</v>
      </c>
      <c r="D1449">
        <v>196.288355</v>
      </c>
      <c r="E1449">
        <v>7.8455709999999996</v>
      </c>
    </row>
    <row r="1450" spans="1:9" x14ac:dyDescent="0.25">
      <c r="A1450">
        <v>1449</v>
      </c>
      <c r="D1450">
        <v>196.27841000000001</v>
      </c>
      <c r="E1450">
        <v>7.85168</v>
      </c>
      <c r="F1450">
        <v>199.813952</v>
      </c>
      <c r="G1450">
        <v>5.1254189999999999</v>
      </c>
    </row>
    <row r="1451" spans="1:9" x14ac:dyDescent="0.25">
      <c r="A1451">
        <v>1450</v>
      </c>
      <c r="D1451">
        <v>196.23554100000001</v>
      </c>
      <c r="E1451">
        <v>7.877332</v>
      </c>
      <c r="F1451">
        <v>199.83136999999999</v>
      </c>
      <c r="G1451">
        <v>5.112088</v>
      </c>
    </row>
    <row r="1452" spans="1:9" x14ac:dyDescent="0.25">
      <c r="A1452">
        <v>1451</v>
      </c>
      <c r="D1452">
        <v>196.23967999999999</v>
      </c>
      <c r="E1452">
        <v>7.8823809999999996</v>
      </c>
      <c r="F1452">
        <v>199.844649</v>
      </c>
      <c r="G1452">
        <v>5.1085529999999997</v>
      </c>
    </row>
    <row r="1453" spans="1:9" x14ac:dyDescent="0.25">
      <c r="A1453">
        <v>1452</v>
      </c>
      <c r="F1453">
        <v>199.840765</v>
      </c>
      <c r="G1453">
        <v>5.0903749999999999</v>
      </c>
      <c r="H1453">
        <v>196.32864999999998</v>
      </c>
      <c r="I1453">
        <v>9.4018700000000006</v>
      </c>
    </row>
    <row r="1454" spans="1:9" x14ac:dyDescent="0.25">
      <c r="A1454">
        <v>1453</v>
      </c>
      <c r="F1454">
        <v>199.81788900000001</v>
      </c>
      <c r="G1454">
        <v>5.0912850000000001</v>
      </c>
      <c r="H1454">
        <v>196.28224799999998</v>
      </c>
      <c r="I1454">
        <v>9.3213810000000006</v>
      </c>
    </row>
    <row r="1455" spans="1:9" x14ac:dyDescent="0.25">
      <c r="A1455">
        <v>1454</v>
      </c>
      <c r="F1455">
        <v>199.83909499999999</v>
      </c>
      <c r="G1455">
        <v>5.1089070000000003</v>
      </c>
      <c r="H1455">
        <v>196.309313</v>
      </c>
      <c r="I1455">
        <v>9.3551110000000008</v>
      </c>
    </row>
    <row r="1456" spans="1:9" x14ac:dyDescent="0.25">
      <c r="A1456">
        <v>1455</v>
      </c>
      <c r="F1456">
        <v>199.84323699999999</v>
      </c>
      <c r="G1456">
        <v>5.130064</v>
      </c>
      <c r="H1456">
        <v>196.312037</v>
      </c>
      <c r="I1456">
        <v>9.3290570000000006</v>
      </c>
    </row>
    <row r="1457" spans="1:9" x14ac:dyDescent="0.25">
      <c r="A1457">
        <v>1456</v>
      </c>
      <c r="F1457">
        <v>199.86146400000001</v>
      </c>
      <c r="G1457">
        <v>5.085528</v>
      </c>
      <c r="H1457">
        <v>196.27441999999999</v>
      </c>
      <c r="I1457">
        <v>9.4038380000000004</v>
      </c>
    </row>
    <row r="1458" spans="1:9" x14ac:dyDescent="0.25">
      <c r="A1458">
        <v>1457</v>
      </c>
      <c r="B1458">
        <v>180.67977400000001</v>
      </c>
      <c r="C1458">
        <v>6.488626</v>
      </c>
      <c r="F1458">
        <v>199.813952</v>
      </c>
      <c r="G1458">
        <v>5.1254189999999999</v>
      </c>
      <c r="H1458">
        <v>196.25452300000001</v>
      </c>
      <c r="I1458">
        <v>9.4282269999999997</v>
      </c>
    </row>
    <row r="1459" spans="1:9" x14ac:dyDescent="0.25">
      <c r="A1459">
        <v>1458</v>
      </c>
      <c r="B1459">
        <v>180.613776</v>
      </c>
      <c r="C1459">
        <v>6.524629</v>
      </c>
      <c r="H1459">
        <v>196.28184400000001</v>
      </c>
      <c r="I1459">
        <v>9.4176739999999999</v>
      </c>
    </row>
    <row r="1460" spans="1:9" x14ac:dyDescent="0.25">
      <c r="A1460">
        <v>1459</v>
      </c>
      <c r="B1460">
        <v>180.60801900000001</v>
      </c>
      <c r="C1460">
        <v>6.509328</v>
      </c>
      <c r="H1460">
        <v>196.26714899999999</v>
      </c>
      <c r="I1460">
        <v>9.3818730000000006</v>
      </c>
    </row>
    <row r="1461" spans="1:9" x14ac:dyDescent="0.25">
      <c r="A1461">
        <v>1460</v>
      </c>
      <c r="B1461">
        <v>180.62488400000001</v>
      </c>
      <c r="C1461">
        <v>6.4875150000000001</v>
      </c>
      <c r="H1461">
        <v>196.32864999999998</v>
      </c>
      <c r="I1461">
        <v>9.4018700000000006</v>
      </c>
    </row>
    <row r="1462" spans="1:9" x14ac:dyDescent="0.25">
      <c r="A1462">
        <v>1461</v>
      </c>
      <c r="B1462">
        <v>180.63472999999999</v>
      </c>
      <c r="C1462">
        <v>6.4968050000000002</v>
      </c>
      <c r="H1462">
        <v>196.32864999999998</v>
      </c>
      <c r="I1462">
        <v>9.4018700000000006</v>
      </c>
    </row>
    <row r="1463" spans="1:9" x14ac:dyDescent="0.25">
      <c r="A1463">
        <v>1462</v>
      </c>
      <c r="B1463">
        <v>180.62650200000002</v>
      </c>
      <c r="C1463">
        <v>6.4754969999999998</v>
      </c>
    </row>
    <row r="1464" spans="1:9" x14ac:dyDescent="0.25">
      <c r="A1464">
        <v>1463</v>
      </c>
      <c r="B1464">
        <v>180.627059</v>
      </c>
      <c r="C1464">
        <v>6.4789310000000002</v>
      </c>
    </row>
    <row r="1465" spans="1:9" x14ac:dyDescent="0.25">
      <c r="A1465">
        <v>1464</v>
      </c>
      <c r="B1465">
        <v>180.587367</v>
      </c>
      <c r="C1465">
        <v>6.4929180000000004</v>
      </c>
    </row>
    <row r="1466" spans="1:9" x14ac:dyDescent="0.25">
      <c r="A1466">
        <v>1465</v>
      </c>
      <c r="B1466">
        <v>180.595046</v>
      </c>
      <c r="C1466">
        <v>6.478173</v>
      </c>
      <c r="D1466">
        <v>173.064459</v>
      </c>
      <c r="E1466">
        <v>8.1214739999999992</v>
      </c>
    </row>
    <row r="1467" spans="1:9" x14ac:dyDescent="0.25">
      <c r="A1467">
        <v>1466</v>
      </c>
      <c r="B1467">
        <v>180.539095</v>
      </c>
      <c r="C1467">
        <v>6.5774460000000001</v>
      </c>
      <c r="D1467">
        <v>173.07011499999999</v>
      </c>
      <c r="E1467">
        <v>8.0805729999999993</v>
      </c>
    </row>
    <row r="1468" spans="1:9" x14ac:dyDescent="0.25">
      <c r="A1468">
        <v>1467</v>
      </c>
      <c r="B1468">
        <v>180.67977400000001</v>
      </c>
      <c r="C1468">
        <v>6.488626</v>
      </c>
      <c r="D1468">
        <v>173.06713500000001</v>
      </c>
      <c r="E1468">
        <v>8.0800180000000008</v>
      </c>
    </row>
    <row r="1469" spans="1:9" x14ac:dyDescent="0.25">
      <c r="A1469">
        <v>1468</v>
      </c>
      <c r="D1469">
        <v>173.050219</v>
      </c>
      <c r="E1469">
        <v>8.0590630000000001</v>
      </c>
    </row>
    <row r="1470" spans="1:9" x14ac:dyDescent="0.25">
      <c r="A1470">
        <v>1469</v>
      </c>
      <c r="D1470">
        <v>173.08480900000001</v>
      </c>
      <c r="E1470">
        <v>8.093045</v>
      </c>
    </row>
    <row r="1471" spans="1:9" x14ac:dyDescent="0.25">
      <c r="A1471">
        <v>1470</v>
      </c>
      <c r="D1471">
        <v>173.09728100000001</v>
      </c>
      <c r="E1471">
        <v>8.0573960000000007</v>
      </c>
    </row>
    <row r="1472" spans="1:9" x14ac:dyDescent="0.25">
      <c r="A1472">
        <v>1471</v>
      </c>
      <c r="D1472">
        <v>173.11222699999999</v>
      </c>
      <c r="E1472">
        <v>8.0391670000000008</v>
      </c>
    </row>
    <row r="1473" spans="1:9" x14ac:dyDescent="0.25">
      <c r="A1473">
        <v>1472</v>
      </c>
      <c r="D1473">
        <v>173.10172299999999</v>
      </c>
      <c r="E1473">
        <v>8.0517909999999997</v>
      </c>
    </row>
    <row r="1474" spans="1:9" x14ac:dyDescent="0.25">
      <c r="A1474">
        <v>1473</v>
      </c>
      <c r="D1474">
        <v>173.064459</v>
      </c>
      <c r="E1474">
        <v>8.1214739999999992</v>
      </c>
      <c r="F1474">
        <v>175.35010399999999</v>
      </c>
      <c r="G1474">
        <v>5.4597439999999997</v>
      </c>
    </row>
    <row r="1475" spans="1:9" x14ac:dyDescent="0.25">
      <c r="A1475">
        <v>1474</v>
      </c>
      <c r="D1475">
        <v>173.064459</v>
      </c>
      <c r="E1475">
        <v>8.1214739999999992</v>
      </c>
      <c r="F1475">
        <v>175.30728399999998</v>
      </c>
      <c r="G1475">
        <v>5.5501300000000002</v>
      </c>
    </row>
    <row r="1476" spans="1:9" x14ac:dyDescent="0.25">
      <c r="A1476">
        <v>1475</v>
      </c>
      <c r="F1476">
        <v>175.294104</v>
      </c>
      <c r="G1476">
        <v>5.5119059999999998</v>
      </c>
      <c r="H1476">
        <v>172.28073000000001</v>
      </c>
      <c r="I1476">
        <v>9.7639169999999993</v>
      </c>
    </row>
    <row r="1477" spans="1:9" x14ac:dyDescent="0.25">
      <c r="A1477">
        <v>1476</v>
      </c>
      <c r="F1477">
        <v>175.32349399999998</v>
      </c>
      <c r="G1477">
        <v>5.4495440000000004</v>
      </c>
      <c r="H1477">
        <v>172.23972900000001</v>
      </c>
      <c r="I1477">
        <v>9.7517469999999999</v>
      </c>
    </row>
    <row r="1478" spans="1:9" x14ac:dyDescent="0.25">
      <c r="A1478">
        <v>1477</v>
      </c>
      <c r="F1478">
        <v>175.30071900000002</v>
      </c>
      <c r="G1478">
        <v>5.519228</v>
      </c>
      <c r="H1478">
        <v>172.23563999999999</v>
      </c>
      <c r="I1478">
        <v>9.7586150000000007</v>
      </c>
    </row>
    <row r="1479" spans="1:9" x14ac:dyDescent="0.25">
      <c r="A1479">
        <v>1478</v>
      </c>
      <c r="F1479">
        <v>175.283804</v>
      </c>
      <c r="G1479">
        <v>5.5147839999999997</v>
      </c>
      <c r="H1479">
        <v>172.24719999999999</v>
      </c>
      <c r="I1479">
        <v>9.7439199999999992</v>
      </c>
    </row>
    <row r="1480" spans="1:9" x14ac:dyDescent="0.25">
      <c r="A1480">
        <v>1479</v>
      </c>
      <c r="F1480">
        <v>175.30925200000001</v>
      </c>
      <c r="G1480">
        <v>5.5285690000000001</v>
      </c>
      <c r="H1480">
        <v>172.234477</v>
      </c>
      <c r="I1480">
        <v>9.7288730000000001</v>
      </c>
    </row>
    <row r="1481" spans="1:9" x14ac:dyDescent="0.25">
      <c r="A1481">
        <v>1480</v>
      </c>
      <c r="B1481">
        <v>159.373617</v>
      </c>
      <c r="C1481">
        <v>6.8582979999999996</v>
      </c>
      <c r="F1481">
        <v>175.363282</v>
      </c>
      <c r="G1481">
        <v>5.5157429999999996</v>
      </c>
      <c r="H1481">
        <v>172.23553699999999</v>
      </c>
      <c r="I1481">
        <v>9.7306910000000002</v>
      </c>
    </row>
    <row r="1482" spans="1:9" x14ac:dyDescent="0.25">
      <c r="A1482">
        <v>1481</v>
      </c>
      <c r="B1482">
        <v>159.33837199999999</v>
      </c>
      <c r="C1482">
        <v>6.8669830000000003</v>
      </c>
      <c r="F1482">
        <v>175.35010399999999</v>
      </c>
      <c r="G1482">
        <v>5.4597439999999997</v>
      </c>
      <c r="H1482">
        <v>172.20589699999999</v>
      </c>
      <c r="I1482">
        <v>9.7413969999999992</v>
      </c>
    </row>
    <row r="1483" spans="1:9" x14ac:dyDescent="0.25">
      <c r="A1483">
        <v>1482</v>
      </c>
      <c r="B1483">
        <v>159.34529000000001</v>
      </c>
      <c r="C1483">
        <v>6.8787479999999999</v>
      </c>
      <c r="H1483">
        <v>172.20291800000001</v>
      </c>
      <c r="I1483">
        <v>9.7334180000000003</v>
      </c>
    </row>
    <row r="1484" spans="1:9" x14ac:dyDescent="0.25">
      <c r="A1484">
        <v>1483</v>
      </c>
      <c r="B1484">
        <v>159.338978</v>
      </c>
      <c r="C1484">
        <v>6.867235</v>
      </c>
      <c r="H1484">
        <v>172.28073000000001</v>
      </c>
      <c r="I1484">
        <v>9.7639169999999993</v>
      </c>
    </row>
    <row r="1485" spans="1:9" x14ac:dyDescent="0.25">
      <c r="A1485">
        <v>1484</v>
      </c>
      <c r="B1485">
        <v>159.354783</v>
      </c>
      <c r="C1485">
        <v>6.8764760000000003</v>
      </c>
    </row>
    <row r="1486" spans="1:9" x14ac:dyDescent="0.25">
      <c r="A1486">
        <v>1485</v>
      </c>
      <c r="B1486">
        <v>159.365891</v>
      </c>
      <c r="C1486">
        <v>6.8679930000000002</v>
      </c>
    </row>
    <row r="1487" spans="1:9" x14ac:dyDescent="0.25">
      <c r="A1487">
        <v>1486</v>
      </c>
      <c r="B1487">
        <v>159.37290999999999</v>
      </c>
      <c r="C1487">
        <v>6.8639029999999996</v>
      </c>
    </row>
    <row r="1488" spans="1:9" x14ac:dyDescent="0.25">
      <c r="A1488">
        <v>1487</v>
      </c>
      <c r="B1488">
        <v>159.36387200000001</v>
      </c>
      <c r="C1488">
        <v>6.861478</v>
      </c>
      <c r="D1488">
        <v>154.56586099999998</v>
      </c>
      <c r="E1488">
        <v>8.3063350000000007</v>
      </c>
    </row>
    <row r="1489" spans="1:9" x14ac:dyDescent="0.25">
      <c r="A1489">
        <v>1488</v>
      </c>
      <c r="B1489">
        <v>159.36356899999998</v>
      </c>
      <c r="C1489">
        <v>6.8683459999999998</v>
      </c>
      <c r="D1489">
        <v>154.526475</v>
      </c>
      <c r="E1489">
        <v>8.2879550000000002</v>
      </c>
    </row>
    <row r="1490" spans="1:9" x14ac:dyDescent="0.25">
      <c r="A1490">
        <v>1489</v>
      </c>
      <c r="B1490">
        <v>159.33796799999999</v>
      </c>
      <c r="C1490">
        <v>6.8807179999999999</v>
      </c>
      <c r="D1490">
        <v>154.47401099999999</v>
      </c>
      <c r="E1490">
        <v>8.2982569999999996</v>
      </c>
    </row>
    <row r="1491" spans="1:9" x14ac:dyDescent="0.25">
      <c r="A1491">
        <v>1490</v>
      </c>
      <c r="B1491">
        <v>159.373617</v>
      </c>
      <c r="C1491">
        <v>6.8582979999999996</v>
      </c>
      <c r="D1491">
        <v>154.47587899999999</v>
      </c>
      <c r="E1491">
        <v>8.2907829999999993</v>
      </c>
    </row>
    <row r="1492" spans="1:9" x14ac:dyDescent="0.25">
      <c r="A1492">
        <v>1491</v>
      </c>
      <c r="D1492">
        <v>154.488756</v>
      </c>
      <c r="E1492">
        <v>8.3189089999999997</v>
      </c>
    </row>
    <row r="1493" spans="1:9" x14ac:dyDescent="0.25">
      <c r="A1493">
        <v>1492</v>
      </c>
      <c r="D1493">
        <v>154.50607500000001</v>
      </c>
      <c r="E1493">
        <v>8.3038109999999996</v>
      </c>
    </row>
    <row r="1494" spans="1:9" x14ac:dyDescent="0.25">
      <c r="A1494">
        <v>1493</v>
      </c>
      <c r="D1494">
        <v>154.50410600000001</v>
      </c>
      <c r="E1494">
        <v>8.3519319999999997</v>
      </c>
    </row>
    <row r="1495" spans="1:9" x14ac:dyDescent="0.25">
      <c r="A1495">
        <v>1494</v>
      </c>
      <c r="D1495">
        <v>154.55278300000001</v>
      </c>
      <c r="E1495">
        <v>8.2232210000000006</v>
      </c>
    </row>
    <row r="1496" spans="1:9" x14ac:dyDescent="0.25">
      <c r="A1496">
        <v>1495</v>
      </c>
      <c r="D1496">
        <v>154.58853299999998</v>
      </c>
      <c r="E1496">
        <v>8.2744230000000005</v>
      </c>
    </row>
    <row r="1497" spans="1:9" x14ac:dyDescent="0.25">
      <c r="A1497">
        <v>1496</v>
      </c>
      <c r="D1497">
        <v>154.56586099999998</v>
      </c>
      <c r="E1497">
        <v>8.3063350000000007</v>
      </c>
      <c r="F1497">
        <v>156.573936</v>
      </c>
      <c r="G1497">
        <v>6.014227</v>
      </c>
    </row>
    <row r="1498" spans="1:9" x14ac:dyDescent="0.25">
      <c r="A1498">
        <v>1497</v>
      </c>
      <c r="F1498">
        <v>156.56944199999998</v>
      </c>
      <c r="G1498">
        <v>6.1080969999999999</v>
      </c>
    </row>
    <row r="1499" spans="1:9" x14ac:dyDescent="0.25">
      <c r="A1499">
        <v>1498</v>
      </c>
      <c r="F1499">
        <v>156.55000200000001</v>
      </c>
      <c r="G1499">
        <v>6.07578</v>
      </c>
      <c r="H1499">
        <v>154.452449</v>
      </c>
      <c r="I1499">
        <v>9.8086559999999992</v>
      </c>
    </row>
    <row r="1500" spans="1:9" x14ac:dyDescent="0.25">
      <c r="A1500">
        <v>1499</v>
      </c>
      <c r="F1500">
        <v>156.554192</v>
      </c>
      <c r="G1500">
        <v>6.0507860000000004</v>
      </c>
      <c r="H1500">
        <v>154.45684299999999</v>
      </c>
      <c r="I1500">
        <v>9.8110280000000003</v>
      </c>
    </row>
    <row r="1501" spans="1:9" x14ac:dyDescent="0.25">
      <c r="A1501">
        <v>1500</v>
      </c>
      <c r="F1501">
        <v>156.565099</v>
      </c>
      <c r="G1501">
        <v>6.0557850000000002</v>
      </c>
      <c r="H1501">
        <v>154.45674199999999</v>
      </c>
      <c r="I1501">
        <v>9.7902249999999995</v>
      </c>
    </row>
    <row r="1502" spans="1:9" x14ac:dyDescent="0.25">
      <c r="A1502">
        <v>1501</v>
      </c>
      <c r="F1502">
        <v>156.572068</v>
      </c>
      <c r="G1502">
        <v>6.0694179999999998</v>
      </c>
      <c r="H1502">
        <v>154.46497299999999</v>
      </c>
      <c r="I1502">
        <v>9.8276920000000008</v>
      </c>
    </row>
    <row r="1503" spans="1:9" x14ac:dyDescent="0.25">
      <c r="A1503">
        <v>1502</v>
      </c>
      <c r="F1503">
        <v>156.5754</v>
      </c>
      <c r="G1503">
        <v>6.0787599999999999</v>
      </c>
      <c r="H1503">
        <v>154.44437099999999</v>
      </c>
      <c r="I1503">
        <v>9.8110280000000003</v>
      </c>
    </row>
    <row r="1504" spans="1:9" x14ac:dyDescent="0.25">
      <c r="A1504">
        <v>1503</v>
      </c>
      <c r="B1504">
        <v>130.438897</v>
      </c>
      <c r="C1504">
        <v>6.3596250000000003</v>
      </c>
      <c r="F1504">
        <v>156.573936</v>
      </c>
      <c r="G1504">
        <v>6.014227</v>
      </c>
      <c r="H1504">
        <v>154.446845</v>
      </c>
      <c r="I1504">
        <v>9.7953749999999999</v>
      </c>
    </row>
    <row r="1505" spans="1:9" x14ac:dyDescent="0.25">
      <c r="A1505">
        <v>1504</v>
      </c>
      <c r="B1505">
        <v>130.39470700000001</v>
      </c>
      <c r="C1505">
        <v>6.3872499999999999</v>
      </c>
      <c r="F1505">
        <v>156.573936</v>
      </c>
      <c r="G1505">
        <v>6.014227</v>
      </c>
      <c r="H1505">
        <v>154.44563299999999</v>
      </c>
      <c r="I1505">
        <v>9.796284</v>
      </c>
    </row>
    <row r="1506" spans="1:9" x14ac:dyDescent="0.25">
      <c r="A1506">
        <v>1505</v>
      </c>
      <c r="B1506">
        <v>130.36001300000001</v>
      </c>
      <c r="C1506">
        <v>6.3846740000000004</v>
      </c>
      <c r="H1506">
        <v>154.443916</v>
      </c>
      <c r="I1506">
        <v>9.7690169999999998</v>
      </c>
    </row>
    <row r="1507" spans="1:9" x14ac:dyDescent="0.25">
      <c r="A1507">
        <v>1506</v>
      </c>
      <c r="B1507">
        <v>130.40268400000002</v>
      </c>
      <c r="C1507">
        <v>6.3963400000000004</v>
      </c>
      <c r="H1507">
        <v>154.452449</v>
      </c>
      <c r="I1507">
        <v>9.8086559999999992</v>
      </c>
    </row>
    <row r="1508" spans="1:9" x14ac:dyDescent="0.25">
      <c r="A1508">
        <v>1507</v>
      </c>
      <c r="B1508">
        <v>130.39935700000001</v>
      </c>
      <c r="C1508">
        <v>6.3858860000000002</v>
      </c>
    </row>
    <row r="1509" spans="1:9" x14ac:dyDescent="0.25">
      <c r="A1509">
        <v>1508</v>
      </c>
      <c r="B1509">
        <v>130.407838</v>
      </c>
      <c r="C1509">
        <v>6.3749279999999997</v>
      </c>
    </row>
    <row r="1510" spans="1:9" x14ac:dyDescent="0.25">
      <c r="A1510">
        <v>1509</v>
      </c>
      <c r="B1510">
        <v>130.42460700000001</v>
      </c>
      <c r="C1510">
        <v>6.3753820000000001</v>
      </c>
    </row>
    <row r="1511" spans="1:9" x14ac:dyDescent="0.25">
      <c r="A1511">
        <v>1510</v>
      </c>
      <c r="B1511">
        <v>130.39667600000001</v>
      </c>
      <c r="C1511">
        <v>6.3877550000000003</v>
      </c>
    </row>
    <row r="1512" spans="1:9" x14ac:dyDescent="0.25">
      <c r="A1512">
        <v>1511</v>
      </c>
      <c r="B1512">
        <v>130.437836</v>
      </c>
      <c r="C1512">
        <v>6.4113899999999999</v>
      </c>
      <c r="D1512">
        <v>123.57909500000001</v>
      </c>
      <c r="E1512">
        <v>8.3071009999999994</v>
      </c>
    </row>
    <row r="1513" spans="1:9" x14ac:dyDescent="0.25">
      <c r="A1513">
        <v>1512</v>
      </c>
      <c r="B1513">
        <v>130.438897</v>
      </c>
      <c r="C1513">
        <v>6.3596250000000003</v>
      </c>
      <c r="D1513">
        <v>123.589551</v>
      </c>
      <c r="E1513">
        <v>8.3232630000000007</v>
      </c>
    </row>
    <row r="1514" spans="1:9" x14ac:dyDescent="0.25">
      <c r="A1514">
        <v>1513</v>
      </c>
      <c r="B1514">
        <v>130.438897</v>
      </c>
      <c r="C1514">
        <v>6.3596250000000003</v>
      </c>
      <c r="D1514">
        <v>123.578137</v>
      </c>
      <c r="E1514">
        <v>8.3205849999999995</v>
      </c>
    </row>
    <row r="1515" spans="1:9" x14ac:dyDescent="0.25">
      <c r="A1515">
        <v>1514</v>
      </c>
      <c r="D1515">
        <v>123.606572</v>
      </c>
      <c r="E1515">
        <v>8.2685180000000003</v>
      </c>
    </row>
    <row r="1516" spans="1:9" x14ac:dyDescent="0.25">
      <c r="A1516">
        <v>1515</v>
      </c>
      <c r="D1516">
        <v>123.59530700000001</v>
      </c>
      <c r="E1516">
        <v>8.2437719999999999</v>
      </c>
    </row>
    <row r="1517" spans="1:9" x14ac:dyDescent="0.25">
      <c r="A1517">
        <v>1516</v>
      </c>
      <c r="D1517">
        <v>123.61682200000001</v>
      </c>
      <c r="E1517">
        <v>8.2713970000000003</v>
      </c>
    </row>
    <row r="1518" spans="1:9" x14ac:dyDescent="0.25">
      <c r="A1518">
        <v>1517</v>
      </c>
      <c r="D1518">
        <v>123.60666700000002</v>
      </c>
      <c r="E1518">
        <v>8.2705889999999993</v>
      </c>
    </row>
    <row r="1519" spans="1:9" x14ac:dyDescent="0.25">
      <c r="A1519">
        <v>1518</v>
      </c>
      <c r="D1519">
        <v>123.58252800000001</v>
      </c>
      <c r="E1519">
        <v>8.3034149999999993</v>
      </c>
    </row>
    <row r="1520" spans="1:9" x14ac:dyDescent="0.25">
      <c r="A1520">
        <v>1519</v>
      </c>
      <c r="D1520">
        <v>123.57909500000001</v>
      </c>
      <c r="E1520">
        <v>8.3071009999999994</v>
      </c>
      <c r="F1520">
        <v>125.76281800000001</v>
      </c>
      <c r="G1520">
        <v>5.8762150000000002</v>
      </c>
    </row>
    <row r="1521" spans="1:9" x14ac:dyDescent="0.25">
      <c r="A1521">
        <v>1520</v>
      </c>
      <c r="D1521">
        <v>123.57909500000001</v>
      </c>
      <c r="E1521">
        <v>8.3071009999999994</v>
      </c>
      <c r="F1521">
        <v>125.740048</v>
      </c>
      <c r="G1521">
        <v>5.9093450000000001</v>
      </c>
    </row>
    <row r="1522" spans="1:9" x14ac:dyDescent="0.25">
      <c r="A1522">
        <v>1521</v>
      </c>
      <c r="F1522">
        <v>125.783829</v>
      </c>
      <c r="G1522">
        <v>5.8637410000000001</v>
      </c>
      <c r="H1522">
        <v>123.398247</v>
      </c>
      <c r="I1522">
        <v>10.099233</v>
      </c>
    </row>
    <row r="1523" spans="1:9" x14ac:dyDescent="0.25">
      <c r="A1523">
        <v>1522</v>
      </c>
      <c r="F1523">
        <v>125.79398400000001</v>
      </c>
      <c r="G1523">
        <v>5.8582869999999998</v>
      </c>
      <c r="H1523">
        <v>123.37718600000001</v>
      </c>
      <c r="I1523">
        <v>10.077517</v>
      </c>
    </row>
    <row r="1524" spans="1:9" x14ac:dyDescent="0.25">
      <c r="A1524">
        <v>1523</v>
      </c>
      <c r="F1524">
        <v>125.799138</v>
      </c>
      <c r="G1524">
        <v>5.8549030000000002</v>
      </c>
      <c r="H1524">
        <v>123.395825</v>
      </c>
      <c r="I1524">
        <v>10.059841</v>
      </c>
    </row>
    <row r="1525" spans="1:9" x14ac:dyDescent="0.25">
      <c r="A1525">
        <v>1524</v>
      </c>
      <c r="F1525">
        <v>125.80782400000001</v>
      </c>
      <c r="G1525">
        <v>5.834854</v>
      </c>
      <c r="H1525">
        <v>123.418294</v>
      </c>
      <c r="I1525">
        <v>10.071456</v>
      </c>
    </row>
    <row r="1526" spans="1:9" x14ac:dyDescent="0.25">
      <c r="A1526">
        <v>1525</v>
      </c>
      <c r="F1526">
        <v>125.82246500000001</v>
      </c>
      <c r="G1526">
        <v>5.8437419999999998</v>
      </c>
      <c r="H1526">
        <v>123.39289500000001</v>
      </c>
      <c r="I1526">
        <v>10.097818</v>
      </c>
    </row>
    <row r="1527" spans="1:9" x14ac:dyDescent="0.25">
      <c r="A1527">
        <v>1526</v>
      </c>
      <c r="B1527">
        <v>106.853837</v>
      </c>
      <c r="C1527">
        <v>7.2637710000000002</v>
      </c>
      <c r="F1527">
        <v>125.82115200000001</v>
      </c>
      <c r="G1527">
        <v>5.8411160000000004</v>
      </c>
      <c r="H1527">
        <v>123.433953</v>
      </c>
      <c r="I1527">
        <v>10.078021</v>
      </c>
    </row>
    <row r="1528" spans="1:9" x14ac:dyDescent="0.25">
      <c r="A1528">
        <v>1527</v>
      </c>
      <c r="B1528">
        <v>106.91631000000001</v>
      </c>
      <c r="C1528">
        <v>7.3090719999999996</v>
      </c>
      <c r="F1528">
        <v>125.76281800000001</v>
      </c>
      <c r="G1528">
        <v>5.8762150000000002</v>
      </c>
      <c r="H1528">
        <v>123.396176</v>
      </c>
      <c r="I1528">
        <v>10.126150000000001</v>
      </c>
    </row>
    <row r="1529" spans="1:9" x14ac:dyDescent="0.25">
      <c r="A1529">
        <v>1528</v>
      </c>
      <c r="B1529">
        <v>106.85509900000001</v>
      </c>
      <c r="C1529">
        <v>7.3463430000000001</v>
      </c>
      <c r="H1529">
        <v>123.33304700000001</v>
      </c>
      <c r="I1529">
        <v>10.08994</v>
      </c>
    </row>
    <row r="1530" spans="1:9" x14ac:dyDescent="0.25">
      <c r="A1530">
        <v>1529</v>
      </c>
      <c r="B1530">
        <v>106.88277500000001</v>
      </c>
      <c r="C1530">
        <v>7.3112440000000003</v>
      </c>
      <c r="H1530">
        <v>123.398247</v>
      </c>
      <c r="I1530">
        <v>10.099233</v>
      </c>
    </row>
    <row r="1531" spans="1:9" x14ac:dyDescent="0.25">
      <c r="A1531">
        <v>1530</v>
      </c>
      <c r="B1531">
        <v>106.86428900000001</v>
      </c>
      <c r="C1531">
        <v>7.309526</v>
      </c>
    </row>
    <row r="1532" spans="1:9" x14ac:dyDescent="0.25">
      <c r="A1532">
        <v>1531</v>
      </c>
      <c r="B1532">
        <v>106.88620800000001</v>
      </c>
      <c r="C1532">
        <v>7.2986180000000003</v>
      </c>
    </row>
    <row r="1533" spans="1:9" x14ac:dyDescent="0.25">
      <c r="A1533">
        <v>1532</v>
      </c>
      <c r="B1533">
        <v>106.90530100000001</v>
      </c>
      <c r="C1533">
        <v>7.29488</v>
      </c>
    </row>
    <row r="1534" spans="1:9" x14ac:dyDescent="0.25">
      <c r="A1534">
        <v>1533</v>
      </c>
      <c r="B1534">
        <v>106.91116000000001</v>
      </c>
      <c r="C1534">
        <v>7.2883659999999999</v>
      </c>
    </row>
    <row r="1535" spans="1:9" x14ac:dyDescent="0.25">
      <c r="A1535">
        <v>1534</v>
      </c>
      <c r="B1535">
        <v>106.82490200000001</v>
      </c>
      <c r="C1535">
        <v>7.3165969999999998</v>
      </c>
      <c r="D1535">
        <v>99.395783000000009</v>
      </c>
      <c r="E1535">
        <v>9.3373010000000001</v>
      </c>
    </row>
    <row r="1536" spans="1:9" x14ac:dyDescent="0.25">
      <c r="A1536">
        <v>1535</v>
      </c>
      <c r="B1536">
        <v>106.853837</v>
      </c>
      <c r="C1536">
        <v>7.2637710000000002</v>
      </c>
      <c r="D1536">
        <v>99.365987000000004</v>
      </c>
      <c r="E1536">
        <v>9.3294730000000001</v>
      </c>
    </row>
    <row r="1537" spans="1:9" x14ac:dyDescent="0.25">
      <c r="A1537">
        <v>1536</v>
      </c>
      <c r="D1537">
        <v>99.372250000000008</v>
      </c>
      <c r="E1537">
        <v>9.3289179999999998</v>
      </c>
    </row>
    <row r="1538" spans="1:9" x14ac:dyDescent="0.25">
      <c r="A1538">
        <v>1537</v>
      </c>
      <c r="D1538">
        <v>99.36664300000001</v>
      </c>
      <c r="E1538">
        <v>9.3231110000000008</v>
      </c>
    </row>
    <row r="1539" spans="1:9" x14ac:dyDescent="0.25">
      <c r="A1539">
        <v>1538</v>
      </c>
      <c r="D1539">
        <v>99.399268000000006</v>
      </c>
      <c r="E1539">
        <v>9.2979599999999998</v>
      </c>
    </row>
    <row r="1540" spans="1:9" x14ac:dyDescent="0.25">
      <c r="A1540">
        <v>1539</v>
      </c>
      <c r="D1540">
        <v>99.413359000000014</v>
      </c>
      <c r="E1540">
        <v>9.2961930000000006</v>
      </c>
    </row>
    <row r="1541" spans="1:9" x14ac:dyDescent="0.25">
      <c r="A1541">
        <v>1540</v>
      </c>
      <c r="D1541">
        <v>99.375582000000009</v>
      </c>
      <c r="E1541">
        <v>9.3128589999999996</v>
      </c>
    </row>
    <row r="1542" spans="1:9" x14ac:dyDescent="0.25">
      <c r="A1542">
        <v>1541</v>
      </c>
      <c r="D1542">
        <v>99.39401500000001</v>
      </c>
      <c r="E1542">
        <v>9.3062930000000001</v>
      </c>
    </row>
    <row r="1543" spans="1:9" x14ac:dyDescent="0.25">
      <c r="A1543">
        <v>1542</v>
      </c>
      <c r="D1543">
        <v>99.395783000000009</v>
      </c>
      <c r="E1543">
        <v>9.3373010000000001</v>
      </c>
      <c r="F1543">
        <v>100.51557200000001</v>
      </c>
      <c r="G1543">
        <v>6.5488080000000002</v>
      </c>
    </row>
    <row r="1544" spans="1:9" x14ac:dyDescent="0.25">
      <c r="A1544">
        <v>1543</v>
      </c>
      <c r="F1544">
        <v>100.444771</v>
      </c>
      <c r="G1544">
        <v>6.5743109999999998</v>
      </c>
      <c r="H1544">
        <v>99.122616000000008</v>
      </c>
      <c r="I1544">
        <v>10.665618</v>
      </c>
    </row>
    <row r="1545" spans="1:9" x14ac:dyDescent="0.25">
      <c r="A1545">
        <v>1544</v>
      </c>
      <c r="F1545">
        <v>100.52532300000001</v>
      </c>
      <c r="G1545">
        <v>6.5746650000000004</v>
      </c>
      <c r="H1545">
        <v>99.088578000000012</v>
      </c>
      <c r="I1545">
        <v>10.638598</v>
      </c>
    </row>
    <row r="1546" spans="1:9" x14ac:dyDescent="0.25">
      <c r="A1546">
        <v>1545</v>
      </c>
      <c r="F1546">
        <v>100.51603</v>
      </c>
      <c r="G1546">
        <v>6.568403</v>
      </c>
      <c r="H1546">
        <v>99.111304000000004</v>
      </c>
      <c r="I1546">
        <v>10.613095</v>
      </c>
    </row>
    <row r="1547" spans="1:9" x14ac:dyDescent="0.25">
      <c r="A1547">
        <v>1546</v>
      </c>
      <c r="F1547">
        <v>100.51017100000001</v>
      </c>
      <c r="G1547">
        <v>6.5659280000000004</v>
      </c>
      <c r="H1547">
        <v>99.134433999999999</v>
      </c>
      <c r="I1547">
        <v>10.626579</v>
      </c>
    </row>
    <row r="1548" spans="1:9" x14ac:dyDescent="0.25">
      <c r="A1548">
        <v>1547</v>
      </c>
      <c r="F1548">
        <v>100.504414</v>
      </c>
      <c r="G1548">
        <v>6.5542109999999996</v>
      </c>
      <c r="H1548">
        <v>99.09150600000001</v>
      </c>
      <c r="I1548">
        <v>10.635669999999999</v>
      </c>
    </row>
    <row r="1549" spans="1:9" x14ac:dyDescent="0.25">
      <c r="A1549">
        <v>1548</v>
      </c>
      <c r="F1549">
        <v>100.48951400000001</v>
      </c>
      <c r="G1549">
        <v>6.5475440000000003</v>
      </c>
      <c r="H1549">
        <v>99.087619000000004</v>
      </c>
      <c r="I1549">
        <v>10.643395999999999</v>
      </c>
    </row>
    <row r="1550" spans="1:9" x14ac:dyDescent="0.25">
      <c r="A1550">
        <v>1549</v>
      </c>
      <c r="B1550">
        <v>83.411549000000008</v>
      </c>
      <c r="C1550">
        <v>8.045852</v>
      </c>
      <c r="F1550">
        <v>100.51557200000001</v>
      </c>
      <c r="G1550">
        <v>6.5488080000000002</v>
      </c>
      <c r="H1550">
        <v>99.115292000000011</v>
      </c>
      <c r="I1550">
        <v>10.653851</v>
      </c>
    </row>
    <row r="1551" spans="1:9" x14ac:dyDescent="0.25">
      <c r="A1551">
        <v>1550</v>
      </c>
      <c r="B1551">
        <v>83.390994000000006</v>
      </c>
      <c r="C1551">
        <v>8.0277720000000006</v>
      </c>
      <c r="H1551">
        <v>99.082164000000006</v>
      </c>
      <c r="I1551">
        <v>10.648042999999999</v>
      </c>
    </row>
    <row r="1552" spans="1:9" x14ac:dyDescent="0.25">
      <c r="A1552">
        <v>1551</v>
      </c>
      <c r="B1552">
        <v>83.358167000000009</v>
      </c>
      <c r="C1552">
        <v>8.0538319999999999</v>
      </c>
      <c r="H1552">
        <v>99.122616000000008</v>
      </c>
      <c r="I1552">
        <v>10.665618</v>
      </c>
    </row>
    <row r="1553" spans="1:9" x14ac:dyDescent="0.25">
      <c r="A1553">
        <v>1552</v>
      </c>
      <c r="B1553">
        <v>83.324835000000007</v>
      </c>
      <c r="C1553">
        <v>8.0494380000000003</v>
      </c>
    </row>
    <row r="1554" spans="1:9" x14ac:dyDescent="0.25">
      <c r="A1554">
        <v>1553</v>
      </c>
      <c r="B1554">
        <v>83.375642000000013</v>
      </c>
      <c r="C1554">
        <v>8.0490340000000007</v>
      </c>
    </row>
    <row r="1555" spans="1:9" x14ac:dyDescent="0.25">
      <c r="A1555">
        <v>1554</v>
      </c>
      <c r="B1555">
        <v>83.394580000000005</v>
      </c>
      <c r="C1555">
        <v>8.0515080000000001</v>
      </c>
    </row>
    <row r="1556" spans="1:9" x14ac:dyDescent="0.25">
      <c r="A1556">
        <v>1555</v>
      </c>
      <c r="B1556">
        <v>83.406044000000009</v>
      </c>
      <c r="C1556">
        <v>8.0497910000000008</v>
      </c>
    </row>
    <row r="1557" spans="1:9" x14ac:dyDescent="0.25">
      <c r="A1557">
        <v>1556</v>
      </c>
      <c r="B1557">
        <v>83.392812000000006</v>
      </c>
      <c r="C1557">
        <v>8.0719119999999993</v>
      </c>
      <c r="D1557">
        <v>77.779108000000008</v>
      </c>
      <c r="E1557">
        <v>9.4891120000000004</v>
      </c>
    </row>
    <row r="1558" spans="1:9" x14ac:dyDescent="0.25">
      <c r="A1558">
        <v>1557</v>
      </c>
      <c r="B1558">
        <v>83.411549000000008</v>
      </c>
      <c r="C1558">
        <v>8.045852</v>
      </c>
      <c r="D1558">
        <v>77.740726000000009</v>
      </c>
      <c r="E1558">
        <v>9.5143629999999995</v>
      </c>
    </row>
    <row r="1559" spans="1:9" x14ac:dyDescent="0.25">
      <c r="A1559">
        <v>1558</v>
      </c>
      <c r="D1559">
        <v>77.757594000000012</v>
      </c>
      <c r="E1559">
        <v>9.4737589999999994</v>
      </c>
    </row>
    <row r="1560" spans="1:9" x14ac:dyDescent="0.25">
      <c r="A1560">
        <v>1559</v>
      </c>
      <c r="D1560">
        <v>77.762392000000006</v>
      </c>
      <c r="E1560">
        <v>9.5038590000000003</v>
      </c>
    </row>
    <row r="1561" spans="1:9" x14ac:dyDescent="0.25">
      <c r="A1561">
        <v>1560</v>
      </c>
      <c r="D1561">
        <v>77.791885000000008</v>
      </c>
      <c r="E1561">
        <v>9.5115859999999994</v>
      </c>
    </row>
    <row r="1562" spans="1:9" x14ac:dyDescent="0.25">
      <c r="A1562">
        <v>1561</v>
      </c>
      <c r="D1562">
        <v>77.799613000000008</v>
      </c>
      <c r="E1562">
        <v>9.5035059999999998</v>
      </c>
    </row>
    <row r="1563" spans="1:9" x14ac:dyDescent="0.25">
      <c r="A1563">
        <v>1562</v>
      </c>
      <c r="D1563">
        <v>77.837893000000008</v>
      </c>
      <c r="E1563">
        <v>9.4617400000000007</v>
      </c>
    </row>
    <row r="1564" spans="1:9" x14ac:dyDescent="0.25">
      <c r="A1564">
        <v>1563</v>
      </c>
      <c r="D1564">
        <v>77.813248000000002</v>
      </c>
      <c r="E1564">
        <v>9.4975459999999998</v>
      </c>
    </row>
    <row r="1565" spans="1:9" x14ac:dyDescent="0.25">
      <c r="A1565">
        <v>1564</v>
      </c>
      <c r="D1565">
        <v>77.779108000000008</v>
      </c>
      <c r="E1565">
        <v>9.4891120000000004</v>
      </c>
    </row>
    <row r="1566" spans="1:9" x14ac:dyDescent="0.25">
      <c r="A1566">
        <v>1565</v>
      </c>
      <c r="F1566">
        <v>78.161766</v>
      </c>
      <c r="G1566">
        <v>7.373513</v>
      </c>
    </row>
    <row r="1567" spans="1:9" x14ac:dyDescent="0.25">
      <c r="A1567">
        <v>1566</v>
      </c>
      <c r="F1567">
        <v>78.098334000000008</v>
      </c>
      <c r="G1567">
        <v>7.366695</v>
      </c>
      <c r="H1567">
        <v>76.637450000000001</v>
      </c>
      <c r="I1567">
        <v>10.616529</v>
      </c>
    </row>
    <row r="1568" spans="1:9" x14ac:dyDescent="0.25">
      <c r="A1568">
        <v>1567</v>
      </c>
      <c r="F1568">
        <v>78.113434000000012</v>
      </c>
      <c r="G1568">
        <v>7.3120510000000003</v>
      </c>
      <c r="H1568">
        <v>76.678710000000009</v>
      </c>
      <c r="I1568">
        <v>10.590268</v>
      </c>
    </row>
    <row r="1569" spans="1:9" x14ac:dyDescent="0.25">
      <c r="A1569">
        <v>1568</v>
      </c>
      <c r="F1569">
        <v>78.09505200000001</v>
      </c>
      <c r="G1569">
        <v>7.3344240000000003</v>
      </c>
      <c r="H1569">
        <v>76.728555</v>
      </c>
      <c r="I1569">
        <v>10.595874</v>
      </c>
    </row>
    <row r="1570" spans="1:9" x14ac:dyDescent="0.25">
      <c r="A1570">
        <v>1569</v>
      </c>
      <c r="F1570">
        <v>78.10596000000001</v>
      </c>
      <c r="G1570">
        <v>7.3292229999999998</v>
      </c>
      <c r="H1570">
        <v>76.716587000000004</v>
      </c>
      <c r="I1570">
        <v>10.602237000000001</v>
      </c>
    </row>
    <row r="1571" spans="1:9" x14ac:dyDescent="0.25">
      <c r="A1571">
        <v>1570</v>
      </c>
      <c r="B1571">
        <v>64.108676000000017</v>
      </c>
      <c r="C1571">
        <v>7.0347809999999997</v>
      </c>
      <c r="F1571">
        <v>78.152372000000014</v>
      </c>
      <c r="G1571">
        <v>7.3587160000000003</v>
      </c>
      <c r="H1571">
        <v>76.681184000000002</v>
      </c>
      <c r="I1571">
        <v>10.595420000000001</v>
      </c>
    </row>
    <row r="1572" spans="1:9" x14ac:dyDescent="0.25">
      <c r="A1572">
        <v>1571</v>
      </c>
      <c r="B1572">
        <v>64.115535000000023</v>
      </c>
      <c r="C1572">
        <v>7.070862</v>
      </c>
      <c r="F1572">
        <v>78.159694999999999</v>
      </c>
      <c r="G1572">
        <v>7.3450290000000003</v>
      </c>
      <c r="H1572">
        <v>76.682952</v>
      </c>
      <c r="I1572">
        <v>10.588955</v>
      </c>
    </row>
    <row r="1573" spans="1:9" x14ac:dyDescent="0.25">
      <c r="A1573">
        <v>1572</v>
      </c>
      <c r="B1573">
        <v>64.119861000000014</v>
      </c>
      <c r="C1573">
        <v>7.037204</v>
      </c>
      <c r="F1573">
        <v>78.161766</v>
      </c>
      <c r="G1573">
        <v>7.373513</v>
      </c>
      <c r="H1573">
        <v>76.704113000000007</v>
      </c>
      <c r="I1573">
        <v>10.610620000000001</v>
      </c>
    </row>
    <row r="1574" spans="1:9" x14ac:dyDescent="0.25">
      <c r="A1574">
        <v>1573</v>
      </c>
      <c r="B1574">
        <v>64.119503000000009</v>
      </c>
      <c r="C1574">
        <v>7.0011219999999996</v>
      </c>
      <c r="H1574">
        <v>76.719465000000014</v>
      </c>
      <c r="I1574">
        <v>10.609004000000001</v>
      </c>
    </row>
    <row r="1575" spans="1:9" x14ac:dyDescent="0.25">
      <c r="A1575">
        <v>1574</v>
      </c>
      <c r="B1575">
        <v>64.146308000000005</v>
      </c>
      <c r="C1575">
        <v>7.0249879999999996</v>
      </c>
      <c r="H1575">
        <v>76.678710000000009</v>
      </c>
      <c r="I1575">
        <v>10.590268</v>
      </c>
    </row>
    <row r="1576" spans="1:9" x14ac:dyDescent="0.25">
      <c r="A1576">
        <v>1575</v>
      </c>
      <c r="B1576">
        <v>64.130378000000007</v>
      </c>
      <c r="C1576">
        <v>7.0143690000000003</v>
      </c>
    </row>
    <row r="1577" spans="1:9" x14ac:dyDescent="0.25">
      <c r="A1577">
        <v>1576</v>
      </c>
      <c r="B1577">
        <v>64.139759000000012</v>
      </c>
      <c r="C1577">
        <v>7.0296260000000004</v>
      </c>
    </row>
    <row r="1578" spans="1:9" x14ac:dyDescent="0.25">
      <c r="A1578">
        <v>1577</v>
      </c>
      <c r="B1578">
        <v>64.151462000000009</v>
      </c>
      <c r="C1578">
        <v>7.0329769999999998</v>
      </c>
    </row>
    <row r="1579" spans="1:9" x14ac:dyDescent="0.25">
      <c r="A1579">
        <v>1578</v>
      </c>
      <c r="B1579">
        <v>64.128578000000005</v>
      </c>
      <c r="C1579">
        <v>7.0430270000000004</v>
      </c>
      <c r="D1579">
        <v>57.094825000000014</v>
      </c>
      <c r="E1579">
        <v>8.360277</v>
      </c>
    </row>
    <row r="1580" spans="1:9" x14ac:dyDescent="0.25">
      <c r="A1580">
        <v>1579</v>
      </c>
      <c r="B1580">
        <v>64.108676000000017</v>
      </c>
      <c r="C1580">
        <v>7.0347809999999997</v>
      </c>
      <c r="D1580">
        <v>57.089771000000013</v>
      </c>
      <c r="E1580">
        <v>8.3081150000000008</v>
      </c>
    </row>
    <row r="1581" spans="1:9" x14ac:dyDescent="0.25">
      <c r="A1581">
        <v>1580</v>
      </c>
      <c r="B1581">
        <v>64.108676000000017</v>
      </c>
      <c r="C1581">
        <v>7.0347809999999997</v>
      </c>
      <c r="D1581">
        <v>57.080803000000017</v>
      </c>
      <c r="E1581">
        <v>8.3211040000000001</v>
      </c>
    </row>
    <row r="1582" spans="1:9" x14ac:dyDescent="0.25">
      <c r="A1582">
        <v>1581</v>
      </c>
      <c r="D1582">
        <v>57.089927000000017</v>
      </c>
      <c r="E1582">
        <v>8.3184749999999994</v>
      </c>
    </row>
    <row r="1583" spans="1:9" x14ac:dyDescent="0.25">
      <c r="A1583">
        <v>1582</v>
      </c>
      <c r="D1583">
        <v>57.085857000000011</v>
      </c>
      <c r="E1583">
        <v>8.3268780000000007</v>
      </c>
    </row>
    <row r="1584" spans="1:9" x14ac:dyDescent="0.25">
      <c r="A1584">
        <v>1583</v>
      </c>
      <c r="D1584">
        <v>57.135181000000017</v>
      </c>
      <c r="E1584">
        <v>8.2934260000000002</v>
      </c>
    </row>
    <row r="1585" spans="1:9" x14ac:dyDescent="0.25">
      <c r="A1585">
        <v>1584</v>
      </c>
      <c r="D1585">
        <v>57.120338000000011</v>
      </c>
      <c r="E1585">
        <v>8.2950230000000005</v>
      </c>
    </row>
    <row r="1586" spans="1:9" x14ac:dyDescent="0.25">
      <c r="A1586">
        <v>1585</v>
      </c>
      <c r="D1586">
        <v>57.069927000000014</v>
      </c>
      <c r="E1586">
        <v>8.3433700000000002</v>
      </c>
    </row>
    <row r="1587" spans="1:9" x14ac:dyDescent="0.25">
      <c r="A1587">
        <v>1586</v>
      </c>
      <c r="D1587">
        <v>57.073383000000014</v>
      </c>
      <c r="E1587">
        <v>8.3129609999999996</v>
      </c>
    </row>
    <row r="1588" spans="1:9" x14ac:dyDescent="0.25">
      <c r="A1588">
        <v>1587</v>
      </c>
      <c r="D1588">
        <v>57.094825000000014</v>
      </c>
      <c r="E1588">
        <v>8.360277</v>
      </c>
      <c r="F1588">
        <v>58.792411000000016</v>
      </c>
      <c r="G1588">
        <v>5.7491789999999998</v>
      </c>
    </row>
    <row r="1589" spans="1:9" x14ac:dyDescent="0.25">
      <c r="A1589">
        <v>1588</v>
      </c>
      <c r="F1589">
        <v>58.792411000000016</v>
      </c>
      <c r="G1589">
        <v>5.7491789999999998</v>
      </c>
    </row>
    <row r="1590" spans="1:9" x14ac:dyDescent="0.25">
      <c r="A1590">
        <v>1589</v>
      </c>
      <c r="F1590">
        <v>58.816951000000017</v>
      </c>
      <c r="G1590">
        <v>5.724799</v>
      </c>
      <c r="H1590">
        <v>56.080188000000014</v>
      </c>
      <c r="I1590">
        <v>9.7148959999999995</v>
      </c>
    </row>
    <row r="1591" spans="1:9" x14ac:dyDescent="0.25">
      <c r="A1591">
        <v>1590</v>
      </c>
      <c r="F1591">
        <v>58.810043000000015</v>
      </c>
      <c r="G1591">
        <v>5.7485090000000003</v>
      </c>
      <c r="H1591">
        <v>56.071422000000013</v>
      </c>
      <c r="I1591">
        <v>9.6192309999999992</v>
      </c>
    </row>
    <row r="1592" spans="1:9" x14ac:dyDescent="0.25">
      <c r="A1592">
        <v>1591</v>
      </c>
      <c r="F1592">
        <v>58.810352000000016</v>
      </c>
      <c r="G1592">
        <v>5.7390249999999998</v>
      </c>
      <c r="H1592">
        <v>56.111782000000012</v>
      </c>
      <c r="I1592">
        <v>9.6077370000000002</v>
      </c>
    </row>
    <row r="1593" spans="1:9" x14ac:dyDescent="0.25">
      <c r="A1593">
        <v>1592</v>
      </c>
      <c r="F1593">
        <v>58.843547000000015</v>
      </c>
      <c r="G1593">
        <v>5.7016039999999997</v>
      </c>
      <c r="H1593">
        <v>56.150028000000013</v>
      </c>
      <c r="I1593">
        <v>9.6235610000000005</v>
      </c>
    </row>
    <row r="1594" spans="1:9" x14ac:dyDescent="0.25">
      <c r="A1594">
        <v>1593</v>
      </c>
      <c r="B1594">
        <v>42.03820000000001</v>
      </c>
      <c r="C1594">
        <v>6.8383479999999999</v>
      </c>
      <c r="F1594">
        <v>58.864940000000011</v>
      </c>
      <c r="G1594">
        <v>5.6793370000000003</v>
      </c>
      <c r="H1594">
        <v>56.108589000000016</v>
      </c>
      <c r="I1594">
        <v>9.6321680000000001</v>
      </c>
    </row>
    <row r="1595" spans="1:9" x14ac:dyDescent="0.25">
      <c r="A1595">
        <v>1594</v>
      </c>
      <c r="B1595">
        <v>42.079643000000011</v>
      </c>
      <c r="C1595">
        <v>6.8643260000000001</v>
      </c>
      <c r="F1595">
        <v>58.864318000000011</v>
      </c>
      <c r="G1595">
        <v>5.6615539999999998</v>
      </c>
      <c r="H1595">
        <v>56.120391000000012</v>
      </c>
      <c r="I1595">
        <v>9.6411890000000007</v>
      </c>
    </row>
    <row r="1596" spans="1:9" x14ac:dyDescent="0.25">
      <c r="A1596">
        <v>1595</v>
      </c>
      <c r="B1596">
        <v>42.057582000000011</v>
      </c>
      <c r="C1596">
        <v>6.846698</v>
      </c>
      <c r="F1596">
        <v>58.822105000000015</v>
      </c>
      <c r="G1596">
        <v>5.6870690000000002</v>
      </c>
      <c r="H1596">
        <v>56.15209200000001</v>
      </c>
      <c r="I1596">
        <v>9.6679919999999999</v>
      </c>
    </row>
    <row r="1597" spans="1:9" x14ac:dyDescent="0.25">
      <c r="A1597">
        <v>1596</v>
      </c>
      <c r="B1597">
        <v>42.063457000000014</v>
      </c>
      <c r="C1597">
        <v>6.8561820000000004</v>
      </c>
      <c r="F1597">
        <v>58.792411000000016</v>
      </c>
      <c r="G1597">
        <v>5.7491789999999998</v>
      </c>
      <c r="H1597">
        <v>56.158069000000012</v>
      </c>
      <c r="I1597">
        <v>9.6800519999999999</v>
      </c>
    </row>
    <row r="1598" spans="1:9" x14ac:dyDescent="0.25">
      <c r="A1598">
        <v>1597</v>
      </c>
      <c r="B1598">
        <v>42.069538000000016</v>
      </c>
      <c r="C1598">
        <v>6.8077310000000004</v>
      </c>
      <c r="H1598">
        <v>56.132454000000017</v>
      </c>
      <c r="I1598">
        <v>9.7297399999999996</v>
      </c>
    </row>
    <row r="1599" spans="1:9" x14ac:dyDescent="0.25">
      <c r="A1599">
        <v>1598</v>
      </c>
      <c r="B1599">
        <v>42.066703000000011</v>
      </c>
      <c r="C1599">
        <v>6.8275240000000004</v>
      </c>
      <c r="H1599">
        <v>56.104412000000011</v>
      </c>
      <c r="I1599">
        <v>9.7264929999999996</v>
      </c>
    </row>
    <row r="1600" spans="1:9" x14ac:dyDescent="0.25">
      <c r="A1600">
        <v>1599</v>
      </c>
      <c r="B1600">
        <v>42.065418000000015</v>
      </c>
      <c r="C1600">
        <v>6.8563369999999999</v>
      </c>
      <c r="H1600">
        <v>56.080188000000014</v>
      </c>
      <c r="I1600">
        <v>9.7148959999999995</v>
      </c>
    </row>
    <row r="1601" spans="1:9" x14ac:dyDescent="0.25">
      <c r="A1601">
        <v>1600</v>
      </c>
      <c r="B1601">
        <v>42.070880000000017</v>
      </c>
      <c r="C1601">
        <v>6.8618009999999998</v>
      </c>
    </row>
    <row r="1602" spans="1:9" x14ac:dyDescent="0.25">
      <c r="A1602">
        <v>1601</v>
      </c>
      <c r="B1602">
        <v>42.071498000000012</v>
      </c>
      <c r="C1602">
        <v>6.8477810000000003</v>
      </c>
    </row>
    <row r="1603" spans="1:9" x14ac:dyDescent="0.25">
      <c r="A1603">
        <v>1602</v>
      </c>
      <c r="B1603">
        <v>42.066860000000013</v>
      </c>
      <c r="C1603">
        <v>6.8458730000000001</v>
      </c>
      <c r="D1603">
        <v>35.244232000000011</v>
      </c>
      <c r="E1603">
        <v>8.7141760000000001</v>
      </c>
    </row>
    <row r="1604" spans="1:9" x14ac:dyDescent="0.25">
      <c r="A1604">
        <v>1603</v>
      </c>
      <c r="B1604">
        <v>42.025367000000017</v>
      </c>
      <c r="C1604">
        <v>6.8631919999999997</v>
      </c>
      <c r="D1604">
        <v>35.219955000000013</v>
      </c>
      <c r="E1604">
        <v>8.6908779999999997</v>
      </c>
    </row>
    <row r="1605" spans="1:9" x14ac:dyDescent="0.25">
      <c r="A1605">
        <v>1604</v>
      </c>
      <c r="B1605">
        <v>41.889804000000012</v>
      </c>
      <c r="C1605">
        <v>6.906282</v>
      </c>
      <c r="D1605">
        <v>35.211759000000015</v>
      </c>
      <c r="E1605">
        <v>8.6967029999999994</v>
      </c>
    </row>
    <row r="1606" spans="1:9" x14ac:dyDescent="0.25">
      <c r="A1606">
        <v>1605</v>
      </c>
      <c r="B1606">
        <v>42.03820000000001</v>
      </c>
      <c r="C1606">
        <v>6.8383479999999999</v>
      </c>
      <c r="D1606">
        <v>35.162639000000013</v>
      </c>
      <c r="E1606">
        <v>8.7104130000000008</v>
      </c>
    </row>
    <row r="1607" spans="1:9" x14ac:dyDescent="0.25">
      <c r="A1607">
        <v>1606</v>
      </c>
      <c r="D1607">
        <v>35.175371000000013</v>
      </c>
      <c r="E1607">
        <v>8.7005169999999996</v>
      </c>
    </row>
    <row r="1608" spans="1:9" x14ac:dyDescent="0.25">
      <c r="A1608">
        <v>1607</v>
      </c>
      <c r="D1608">
        <v>35.215934000000019</v>
      </c>
      <c r="E1608">
        <v>8.6532520000000002</v>
      </c>
    </row>
    <row r="1609" spans="1:9" x14ac:dyDescent="0.25">
      <c r="A1609">
        <v>1608</v>
      </c>
      <c r="D1609">
        <v>35.191866000000019</v>
      </c>
      <c r="E1609">
        <v>8.6697450000000007</v>
      </c>
    </row>
    <row r="1610" spans="1:9" x14ac:dyDescent="0.25">
      <c r="A1610">
        <v>1609</v>
      </c>
      <c r="D1610">
        <v>35.197534000000019</v>
      </c>
      <c r="E1610">
        <v>8.6730959999999993</v>
      </c>
    </row>
    <row r="1611" spans="1:9" x14ac:dyDescent="0.25">
      <c r="A1611">
        <v>1610</v>
      </c>
      <c r="D1611">
        <v>35.181709000000012</v>
      </c>
      <c r="E1611">
        <v>8.6631479999999996</v>
      </c>
    </row>
    <row r="1612" spans="1:9" x14ac:dyDescent="0.25">
      <c r="A1612">
        <v>1611</v>
      </c>
      <c r="D1612">
        <v>35.244232000000011</v>
      </c>
      <c r="E1612">
        <v>8.7141760000000001</v>
      </c>
    </row>
    <row r="1613" spans="1:9" x14ac:dyDescent="0.25">
      <c r="A1613">
        <v>1612</v>
      </c>
      <c r="D1613">
        <v>35.244232000000011</v>
      </c>
      <c r="E1613">
        <v>8.7141760000000001</v>
      </c>
      <c r="F1613">
        <v>38.60849000000001</v>
      </c>
      <c r="G1613">
        <v>6.4025980000000002</v>
      </c>
    </row>
    <row r="1614" spans="1:9" x14ac:dyDescent="0.25">
      <c r="A1614">
        <v>1613</v>
      </c>
      <c r="D1614">
        <v>35.244232000000011</v>
      </c>
      <c r="E1614">
        <v>8.7141760000000001</v>
      </c>
      <c r="F1614">
        <v>38.559726000000012</v>
      </c>
      <c r="G1614">
        <v>6.4029579999999999</v>
      </c>
      <c r="H1614">
        <v>35.767761000000014</v>
      </c>
      <c r="I1614">
        <v>10.536605</v>
      </c>
    </row>
    <row r="1615" spans="1:9" x14ac:dyDescent="0.25">
      <c r="A1615">
        <v>1614</v>
      </c>
      <c r="D1615">
        <v>35.244232000000011</v>
      </c>
      <c r="E1615">
        <v>8.7141760000000001</v>
      </c>
      <c r="F1615">
        <v>38.60849000000001</v>
      </c>
      <c r="G1615">
        <v>6.3787849999999997</v>
      </c>
      <c r="H1615">
        <v>35.667095000000018</v>
      </c>
      <c r="I1615">
        <v>10.552275</v>
      </c>
    </row>
    <row r="1616" spans="1:9" x14ac:dyDescent="0.25">
      <c r="A1616">
        <v>1615</v>
      </c>
      <c r="F1616">
        <v>38.554573000000012</v>
      </c>
      <c r="G1616">
        <v>6.3865679999999996</v>
      </c>
      <c r="H1616">
        <v>35.685808000000009</v>
      </c>
      <c r="I1616">
        <v>10.539595</v>
      </c>
    </row>
    <row r="1617" spans="1:9" x14ac:dyDescent="0.25">
      <c r="A1617">
        <v>1616</v>
      </c>
      <c r="F1617">
        <v>38.561477000000011</v>
      </c>
      <c r="G1617">
        <v>6.3908969999999998</v>
      </c>
      <c r="H1617">
        <v>35.706424000000013</v>
      </c>
      <c r="I1617">
        <v>10.481453</v>
      </c>
    </row>
    <row r="1618" spans="1:9" x14ac:dyDescent="0.25">
      <c r="A1618">
        <v>1617</v>
      </c>
      <c r="F1618">
        <v>38.582458000000017</v>
      </c>
      <c r="G1618">
        <v>6.386774</v>
      </c>
      <c r="H1618">
        <v>35.700187000000014</v>
      </c>
      <c r="I1618">
        <v>10.514544000000001</v>
      </c>
    </row>
    <row r="1619" spans="1:9" x14ac:dyDescent="0.25">
      <c r="A1619">
        <v>1618</v>
      </c>
      <c r="B1619">
        <v>23.089054000000019</v>
      </c>
      <c r="C1619">
        <v>7.2564700000000002</v>
      </c>
      <c r="F1619">
        <v>38.609104000000016</v>
      </c>
      <c r="G1619">
        <v>6.4024939999999999</v>
      </c>
      <c r="H1619">
        <v>35.748844000000012</v>
      </c>
      <c r="I1619">
        <v>10.504956999999999</v>
      </c>
    </row>
    <row r="1620" spans="1:9" x14ac:dyDescent="0.25">
      <c r="A1620">
        <v>1619</v>
      </c>
      <c r="B1620">
        <v>23.092918000000012</v>
      </c>
      <c r="C1620">
        <v>7.2955399999999999</v>
      </c>
      <c r="F1620">
        <v>38.602558000000016</v>
      </c>
      <c r="G1620">
        <v>6.4113600000000002</v>
      </c>
      <c r="H1620">
        <v>35.739309000000013</v>
      </c>
      <c r="I1620">
        <v>10.493205</v>
      </c>
    </row>
    <row r="1621" spans="1:9" x14ac:dyDescent="0.25">
      <c r="A1621">
        <v>1620</v>
      </c>
      <c r="B1621">
        <v>23.10596000000001</v>
      </c>
      <c r="C1621">
        <v>7.1997720000000003</v>
      </c>
      <c r="F1621">
        <v>38.616218000000011</v>
      </c>
      <c r="G1621">
        <v>6.3684240000000001</v>
      </c>
      <c r="H1621">
        <v>35.699930000000009</v>
      </c>
      <c r="I1621">
        <v>10.480577</v>
      </c>
    </row>
    <row r="1622" spans="1:9" x14ac:dyDescent="0.25">
      <c r="A1622">
        <v>1621</v>
      </c>
      <c r="B1622">
        <v>23.133380000000017</v>
      </c>
      <c r="C1622">
        <v>7.2117300000000002</v>
      </c>
      <c r="F1622">
        <v>38.587043000000016</v>
      </c>
      <c r="G1622">
        <v>6.3774959999999998</v>
      </c>
      <c r="H1622">
        <v>35.694103000000013</v>
      </c>
      <c r="I1622">
        <v>10.470836</v>
      </c>
    </row>
    <row r="1623" spans="1:9" x14ac:dyDescent="0.25">
      <c r="A1623">
        <v>1622</v>
      </c>
      <c r="B1623">
        <v>23.147968000000013</v>
      </c>
      <c r="C1623">
        <v>7.2549239999999999</v>
      </c>
      <c r="F1623">
        <v>38.60849000000001</v>
      </c>
      <c r="G1623">
        <v>6.4025980000000002</v>
      </c>
      <c r="H1623">
        <v>35.666013000000014</v>
      </c>
      <c r="I1623">
        <v>10.465475</v>
      </c>
    </row>
    <row r="1624" spans="1:9" x14ac:dyDescent="0.25">
      <c r="A1624">
        <v>1623</v>
      </c>
      <c r="B1624">
        <v>23.117042000000012</v>
      </c>
      <c r="C1624">
        <v>7.2583260000000003</v>
      </c>
      <c r="H1624">
        <v>35.687868000000009</v>
      </c>
      <c r="I1624">
        <v>10.487638</v>
      </c>
    </row>
    <row r="1625" spans="1:9" x14ac:dyDescent="0.25">
      <c r="A1625">
        <v>1624</v>
      </c>
      <c r="B1625">
        <v>23.112556000000012</v>
      </c>
      <c r="C1625">
        <v>7.2677069999999997</v>
      </c>
      <c r="H1625">
        <v>35.707405000000008</v>
      </c>
      <c r="I1625">
        <v>10.488669</v>
      </c>
    </row>
    <row r="1626" spans="1:9" x14ac:dyDescent="0.25">
      <c r="A1626">
        <v>1625</v>
      </c>
      <c r="B1626">
        <v>23.109928000000011</v>
      </c>
      <c r="C1626">
        <v>7.2214720000000003</v>
      </c>
      <c r="H1626">
        <v>35.724723000000012</v>
      </c>
      <c r="I1626">
        <v>10.515781</v>
      </c>
    </row>
    <row r="1627" spans="1:9" x14ac:dyDescent="0.25">
      <c r="A1627">
        <v>1626</v>
      </c>
      <c r="B1627">
        <v>23.10894900000001</v>
      </c>
      <c r="C1627">
        <v>7.2293580000000004</v>
      </c>
      <c r="H1627">
        <v>35.722969000000013</v>
      </c>
      <c r="I1627">
        <v>10.536861999999999</v>
      </c>
    </row>
    <row r="1628" spans="1:9" x14ac:dyDescent="0.25">
      <c r="A1628">
        <v>1627</v>
      </c>
      <c r="B1628">
        <v>23.108846000000014</v>
      </c>
      <c r="C1628">
        <v>7.2202859999999998</v>
      </c>
      <c r="H1628">
        <v>35.767761000000014</v>
      </c>
      <c r="I1628">
        <v>10.536605</v>
      </c>
    </row>
    <row r="1629" spans="1:9" x14ac:dyDescent="0.25">
      <c r="A1629">
        <v>1628</v>
      </c>
      <c r="B1629">
        <v>23.092403000000019</v>
      </c>
      <c r="C1629">
        <v>7.2283270000000002</v>
      </c>
    </row>
    <row r="1630" spans="1:9" x14ac:dyDescent="0.25">
      <c r="A1630">
        <v>1629</v>
      </c>
      <c r="B1630">
        <v>23.084053000000011</v>
      </c>
      <c r="C1630">
        <v>7.2312139999999996</v>
      </c>
      <c r="D1630">
        <v>17.994427000000016</v>
      </c>
      <c r="E1630">
        <v>9.3317200000000007</v>
      </c>
    </row>
    <row r="1631" spans="1:9" x14ac:dyDescent="0.25">
      <c r="A1631">
        <v>1630</v>
      </c>
      <c r="B1631">
        <v>23.089517000000015</v>
      </c>
      <c r="C1631">
        <v>7.2337910000000001</v>
      </c>
      <c r="D1631">
        <v>17.951439000000015</v>
      </c>
      <c r="E1631">
        <v>9.2650229999999993</v>
      </c>
    </row>
    <row r="1632" spans="1:9" x14ac:dyDescent="0.25">
      <c r="A1632">
        <v>1631</v>
      </c>
      <c r="B1632">
        <v>23.071991000000011</v>
      </c>
      <c r="C1632">
        <v>7.2471410000000001</v>
      </c>
      <c r="D1632">
        <v>17.969016000000011</v>
      </c>
      <c r="E1632">
        <v>9.3141960000000008</v>
      </c>
    </row>
    <row r="1633" spans="1:11" x14ac:dyDescent="0.25">
      <c r="A1633">
        <v>1632</v>
      </c>
      <c r="B1633">
        <v>23.07333100000001</v>
      </c>
      <c r="C1633">
        <v>7.2532740000000002</v>
      </c>
      <c r="D1633">
        <v>17.963242000000015</v>
      </c>
      <c r="E1633">
        <v>9.3182679999999998</v>
      </c>
    </row>
    <row r="1634" spans="1:11" x14ac:dyDescent="0.25">
      <c r="A1634">
        <v>1633</v>
      </c>
      <c r="B1634">
        <v>23.089054000000019</v>
      </c>
      <c r="C1634">
        <v>7.2564700000000002</v>
      </c>
      <c r="D1634">
        <v>17.932831000000014</v>
      </c>
      <c r="E1634">
        <v>9.2732189999999992</v>
      </c>
    </row>
    <row r="1635" spans="1:11" x14ac:dyDescent="0.25">
      <c r="A1635">
        <v>1634</v>
      </c>
      <c r="B1635">
        <v>23.089054000000019</v>
      </c>
      <c r="C1635">
        <v>7.2564700000000002</v>
      </c>
      <c r="D1635">
        <v>17.941646000000013</v>
      </c>
      <c r="E1635">
        <v>9.2566210000000009</v>
      </c>
    </row>
    <row r="1636" spans="1:11" x14ac:dyDescent="0.25">
      <c r="A1636">
        <v>1635</v>
      </c>
      <c r="D1636">
        <v>17.962005000000012</v>
      </c>
      <c r="E1636">
        <v>9.2596109999999996</v>
      </c>
    </row>
    <row r="1637" spans="1:11" x14ac:dyDescent="0.25">
      <c r="A1637">
        <v>1636</v>
      </c>
      <c r="D1637">
        <v>17.961078000000015</v>
      </c>
      <c r="E1637">
        <v>9.259817</v>
      </c>
    </row>
    <row r="1638" spans="1:11" x14ac:dyDescent="0.25">
      <c r="A1638">
        <v>1637</v>
      </c>
      <c r="D1638">
        <v>17.949635000000015</v>
      </c>
      <c r="E1638">
        <v>9.2649190000000008</v>
      </c>
      <c r="F1638">
        <v>23.077867000000012</v>
      </c>
      <c r="G1638">
        <v>6.7264989999999996</v>
      </c>
    </row>
    <row r="1639" spans="1:11" x14ac:dyDescent="0.25">
      <c r="A1639">
        <v>1638</v>
      </c>
      <c r="D1639">
        <v>17.95169700000001</v>
      </c>
      <c r="E1639">
        <v>9.2770840000000003</v>
      </c>
      <c r="F1639">
        <v>23.061220000000013</v>
      </c>
      <c r="G1639">
        <v>6.6849030000000003</v>
      </c>
    </row>
    <row r="1640" spans="1:11" x14ac:dyDescent="0.25">
      <c r="A1640">
        <v>1639</v>
      </c>
      <c r="D1640">
        <v>17.963139000000012</v>
      </c>
      <c r="E1640">
        <v>9.283785</v>
      </c>
      <c r="F1640">
        <v>23.008232000000014</v>
      </c>
      <c r="G1640">
        <v>6.6800579999999998</v>
      </c>
    </row>
    <row r="1641" spans="1:11" x14ac:dyDescent="0.25">
      <c r="A1641">
        <v>1640</v>
      </c>
      <c r="D1641">
        <v>17.960511000000011</v>
      </c>
      <c r="E1641">
        <v>9.2378079999999994</v>
      </c>
      <c r="F1641">
        <v>23.006790000000009</v>
      </c>
      <c r="G1641">
        <v>6.6754699999999998</v>
      </c>
    </row>
    <row r="1642" spans="1:11" x14ac:dyDescent="0.25">
      <c r="A1642">
        <v>1641</v>
      </c>
      <c r="D1642">
        <v>17.995818000000014</v>
      </c>
      <c r="E1642">
        <v>9.2587349999999997</v>
      </c>
      <c r="F1642">
        <v>23.056581000000008</v>
      </c>
      <c r="G1642">
        <v>6.6960360000000003</v>
      </c>
      <c r="H1642">
        <v>20.203433000000018</v>
      </c>
      <c r="I1642">
        <v>10.291515</v>
      </c>
    </row>
    <row r="1643" spans="1:11" x14ac:dyDescent="0.25">
      <c r="A1643">
        <v>1642</v>
      </c>
      <c r="D1643">
        <v>17.997468000000012</v>
      </c>
      <c r="E1643">
        <v>9.2590950000000003</v>
      </c>
      <c r="F1643">
        <v>23.058385000000015</v>
      </c>
      <c r="G1643">
        <v>6.701397</v>
      </c>
      <c r="H1643">
        <v>20.203433000000018</v>
      </c>
      <c r="I1643">
        <v>10.291515</v>
      </c>
    </row>
    <row r="1644" spans="1:11" x14ac:dyDescent="0.25">
      <c r="A1644">
        <v>1643</v>
      </c>
      <c r="D1644">
        <v>17.994890000000012</v>
      </c>
      <c r="E1644">
        <v>9.2425499999999996</v>
      </c>
      <c r="F1644">
        <v>23.063179000000012</v>
      </c>
      <c r="G1644">
        <v>6.6906230000000004</v>
      </c>
      <c r="H1644">
        <v>20.203433000000018</v>
      </c>
      <c r="I1644">
        <v>10.291515</v>
      </c>
    </row>
    <row r="1645" spans="1:11" x14ac:dyDescent="0.25">
      <c r="A1645">
        <v>1644</v>
      </c>
      <c r="D1645">
        <v>17.984530000000014</v>
      </c>
      <c r="E1645">
        <v>9.2815689999999993</v>
      </c>
      <c r="F1645">
        <v>23.052661000000015</v>
      </c>
      <c r="G1645">
        <v>6.6652129999999996</v>
      </c>
      <c r="H1645">
        <v>20.203433000000018</v>
      </c>
      <c r="I1645">
        <v>10.291515</v>
      </c>
    </row>
    <row r="1646" spans="1:11" x14ac:dyDescent="0.25">
      <c r="A1646">
        <v>1645</v>
      </c>
      <c r="B1646">
        <v>11.831970000000013</v>
      </c>
      <c r="C1646">
        <v>6.5981550000000002</v>
      </c>
      <c r="D1646">
        <v>17.994427000000016</v>
      </c>
      <c r="E1646">
        <v>9.3317200000000007</v>
      </c>
      <c r="F1646">
        <v>23.044262000000018</v>
      </c>
      <c r="G1646">
        <v>6.6677379999999999</v>
      </c>
      <c r="H1646">
        <v>20.203433000000018</v>
      </c>
      <c r="I1646">
        <v>10.291515</v>
      </c>
    </row>
    <row r="1647" spans="1:11" x14ac:dyDescent="0.25">
      <c r="A1647">
        <v>1646</v>
      </c>
      <c r="B1647">
        <v>11.831970000000013</v>
      </c>
      <c r="C1647">
        <v>6.5981550000000002</v>
      </c>
      <c r="F1647">
        <v>23.011634000000015</v>
      </c>
      <c r="G1647">
        <v>6.6927890000000003</v>
      </c>
      <c r="H1647">
        <v>20.203433000000018</v>
      </c>
      <c r="I1647">
        <v>10.291515</v>
      </c>
    </row>
    <row r="1648" spans="1:11" x14ac:dyDescent="0.25">
      <c r="A1648">
        <v>1647</v>
      </c>
      <c r="B1648">
        <v>11.831970000000013</v>
      </c>
      <c r="C1648">
        <v>6.5981550000000002</v>
      </c>
      <c r="F1648">
        <v>23.077867000000012</v>
      </c>
      <c r="G1648">
        <v>6.7264989999999996</v>
      </c>
      <c r="H1648">
        <v>20.203433000000018</v>
      </c>
      <c r="I1648">
        <v>10.291515</v>
      </c>
      <c r="J1648">
        <v>38.97970200000001</v>
      </c>
      <c r="K1648">
        <v>14.170896000000001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1" x14ac:dyDescent="0.25">
      <c r="A1665">
        <v>1664</v>
      </c>
    </row>
    <row r="1666" spans="1:11" x14ac:dyDescent="0.25">
      <c r="A1666">
        <v>1665</v>
      </c>
    </row>
    <row r="1667" spans="1:11" x14ac:dyDescent="0.25">
      <c r="A1667">
        <v>1666</v>
      </c>
    </row>
    <row r="1668" spans="1:11" x14ac:dyDescent="0.25">
      <c r="A1668">
        <v>1667</v>
      </c>
    </row>
    <row r="1669" spans="1:11" x14ac:dyDescent="0.25">
      <c r="A1669">
        <v>1668</v>
      </c>
    </row>
    <row r="1670" spans="1:11" x14ac:dyDescent="0.25">
      <c r="A1670">
        <v>1669</v>
      </c>
    </row>
    <row r="1671" spans="1:11" x14ac:dyDescent="0.25">
      <c r="A1671">
        <v>1670</v>
      </c>
    </row>
    <row r="1672" spans="1:11" x14ac:dyDescent="0.25">
      <c r="A1672">
        <v>1671</v>
      </c>
    </row>
    <row r="1673" spans="1:11" x14ac:dyDescent="0.25">
      <c r="A1673">
        <v>1672</v>
      </c>
    </row>
    <row r="1674" spans="1:11" x14ac:dyDescent="0.25">
      <c r="A1674">
        <v>1673</v>
      </c>
    </row>
    <row r="1675" spans="1:11" x14ac:dyDescent="0.25">
      <c r="A1675">
        <v>1674</v>
      </c>
    </row>
    <row r="1676" spans="1:11" x14ac:dyDescent="0.25">
      <c r="A1676">
        <v>1675</v>
      </c>
      <c r="J1676">
        <v>38.571063000000009</v>
      </c>
      <c r="K1676">
        <v>14.053625</v>
      </c>
    </row>
    <row r="1677" spans="1:11" x14ac:dyDescent="0.25">
      <c r="A1677">
        <v>1676</v>
      </c>
      <c r="B1677">
        <v>71.026317000000006</v>
      </c>
      <c r="C1677">
        <v>7.8119719999999999</v>
      </c>
    </row>
    <row r="1678" spans="1:11" x14ac:dyDescent="0.25">
      <c r="A1678">
        <v>1677</v>
      </c>
      <c r="B1678">
        <v>71.024645000000007</v>
      </c>
      <c r="C1678">
        <v>7.7004339999999996</v>
      </c>
    </row>
    <row r="1679" spans="1:11" x14ac:dyDescent="0.25">
      <c r="A1679">
        <v>1678</v>
      </c>
      <c r="B1679">
        <v>71.044713000000002</v>
      </c>
      <c r="C1679">
        <v>7.7310930000000004</v>
      </c>
    </row>
    <row r="1680" spans="1:11" x14ac:dyDescent="0.25">
      <c r="A1680">
        <v>1679</v>
      </c>
      <c r="B1680">
        <v>71.039341000000007</v>
      </c>
      <c r="C1680">
        <v>7.7285079999999997</v>
      </c>
    </row>
    <row r="1681" spans="1:9" x14ac:dyDescent="0.25">
      <c r="A1681">
        <v>1680</v>
      </c>
      <c r="B1681">
        <v>71.018057000000013</v>
      </c>
      <c r="C1681">
        <v>7.7338290000000001</v>
      </c>
    </row>
    <row r="1682" spans="1:9" x14ac:dyDescent="0.25">
      <c r="A1682">
        <v>1681</v>
      </c>
      <c r="B1682">
        <v>71.031993</v>
      </c>
      <c r="C1682">
        <v>7.7582040000000001</v>
      </c>
      <c r="H1682">
        <v>62.761886000000011</v>
      </c>
      <c r="I1682">
        <v>5.1811660000000002</v>
      </c>
    </row>
    <row r="1683" spans="1:9" x14ac:dyDescent="0.25">
      <c r="A1683">
        <v>1682</v>
      </c>
      <c r="B1683">
        <v>71.042635000000004</v>
      </c>
      <c r="C1683">
        <v>7.7371740000000004</v>
      </c>
      <c r="H1683">
        <v>62.894767000000009</v>
      </c>
      <c r="I1683">
        <v>5.1031430000000002</v>
      </c>
    </row>
    <row r="1684" spans="1:9" x14ac:dyDescent="0.25">
      <c r="A1684">
        <v>1683</v>
      </c>
      <c r="B1684">
        <v>71.068885000000009</v>
      </c>
      <c r="C1684">
        <v>7.7612459999999999</v>
      </c>
      <c r="H1684">
        <v>62.883567000000014</v>
      </c>
      <c r="I1684">
        <v>5.1606199999999998</v>
      </c>
    </row>
    <row r="1685" spans="1:9" x14ac:dyDescent="0.25">
      <c r="A1685">
        <v>1684</v>
      </c>
      <c r="B1685">
        <v>71.067111000000011</v>
      </c>
      <c r="C1685">
        <v>7.7730519999999999</v>
      </c>
      <c r="H1685">
        <v>62.851573000000009</v>
      </c>
      <c r="I1685">
        <v>5.1864559999999997</v>
      </c>
    </row>
    <row r="1686" spans="1:9" x14ac:dyDescent="0.25">
      <c r="A1686">
        <v>1685</v>
      </c>
      <c r="B1686">
        <v>71.014915000000002</v>
      </c>
      <c r="C1686">
        <v>7.8126819999999997</v>
      </c>
      <c r="H1686">
        <v>62.83400300000001</v>
      </c>
      <c r="I1686">
        <v>5.2000159999999997</v>
      </c>
    </row>
    <row r="1687" spans="1:9" x14ac:dyDescent="0.25">
      <c r="A1687">
        <v>1686</v>
      </c>
      <c r="B1687">
        <v>71.002905000000013</v>
      </c>
      <c r="C1687">
        <v>7.7764990000000003</v>
      </c>
      <c r="H1687">
        <v>62.84879200000001</v>
      </c>
      <c r="I1687">
        <v>5.1785459999999999</v>
      </c>
    </row>
    <row r="1688" spans="1:9" x14ac:dyDescent="0.25">
      <c r="A1688">
        <v>1687</v>
      </c>
      <c r="B1688">
        <v>70.988158000000013</v>
      </c>
      <c r="C1688">
        <v>7.7745220000000002</v>
      </c>
      <c r="H1688">
        <v>62.853671000000013</v>
      </c>
      <c r="I1688">
        <v>5.1846079999999999</v>
      </c>
    </row>
    <row r="1689" spans="1:9" x14ac:dyDescent="0.25">
      <c r="A1689">
        <v>1688</v>
      </c>
      <c r="B1689">
        <v>71.082010000000011</v>
      </c>
      <c r="C1689">
        <v>7.8001139999999998</v>
      </c>
      <c r="H1689">
        <v>62.833331000000008</v>
      </c>
      <c r="I1689">
        <v>5.1711499999999999</v>
      </c>
    </row>
    <row r="1690" spans="1:9" x14ac:dyDescent="0.25">
      <c r="A1690">
        <v>1689</v>
      </c>
      <c r="B1690">
        <v>71.026317000000006</v>
      </c>
      <c r="C1690">
        <v>7.8119719999999999</v>
      </c>
      <c r="H1690">
        <v>62.834312000000011</v>
      </c>
      <c r="I1690">
        <v>5.1821929999999998</v>
      </c>
    </row>
    <row r="1691" spans="1:9" x14ac:dyDescent="0.25">
      <c r="A1691">
        <v>1690</v>
      </c>
      <c r="F1691">
        <v>69.939214000000007</v>
      </c>
      <c r="G1691">
        <v>8.7296659999999999</v>
      </c>
      <c r="H1691">
        <v>62.810527000000008</v>
      </c>
      <c r="I1691">
        <v>5.2145530000000004</v>
      </c>
    </row>
    <row r="1692" spans="1:9" x14ac:dyDescent="0.25">
      <c r="A1692">
        <v>1691</v>
      </c>
      <c r="F1692">
        <v>69.939214000000007</v>
      </c>
      <c r="G1692">
        <v>8.7296659999999999</v>
      </c>
      <c r="H1692">
        <v>62.791938000000009</v>
      </c>
      <c r="I1692">
        <v>5.1990410000000002</v>
      </c>
    </row>
    <row r="1693" spans="1:9" x14ac:dyDescent="0.25">
      <c r="A1693">
        <v>1692</v>
      </c>
      <c r="F1693">
        <v>69.939214000000007</v>
      </c>
      <c r="G1693">
        <v>8.7296659999999999</v>
      </c>
      <c r="H1693">
        <v>62.785152000000011</v>
      </c>
      <c r="I1693">
        <v>5.2302179999999998</v>
      </c>
    </row>
    <row r="1694" spans="1:9" x14ac:dyDescent="0.25">
      <c r="A1694">
        <v>1693</v>
      </c>
      <c r="F1694">
        <v>69.939214000000007</v>
      </c>
      <c r="G1694">
        <v>8.7296659999999999</v>
      </c>
      <c r="H1694">
        <v>62.714168000000008</v>
      </c>
      <c r="I1694">
        <v>5.1895899999999999</v>
      </c>
    </row>
    <row r="1695" spans="1:9" x14ac:dyDescent="0.25">
      <c r="A1695">
        <v>1694</v>
      </c>
      <c r="F1695">
        <v>69.939214000000007</v>
      </c>
      <c r="G1695">
        <v>8.7296659999999999</v>
      </c>
      <c r="H1695">
        <v>62.723312000000014</v>
      </c>
      <c r="I1695">
        <v>5.2165559999999997</v>
      </c>
    </row>
    <row r="1696" spans="1:9" x14ac:dyDescent="0.25">
      <c r="A1696">
        <v>1695</v>
      </c>
      <c r="F1696">
        <v>70.01451800000001</v>
      </c>
      <c r="G1696">
        <v>8.6311</v>
      </c>
    </row>
    <row r="1697" spans="1:9" x14ac:dyDescent="0.25">
      <c r="A1697">
        <v>1696</v>
      </c>
      <c r="D1697">
        <v>79.968011000000004</v>
      </c>
      <c r="E1697">
        <v>5.2795360000000002</v>
      </c>
      <c r="F1697">
        <v>69.916308000000001</v>
      </c>
      <c r="G1697">
        <v>8.6681950000000008</v>
      </c>
    </row>
    <row r="1698" spans="1:9" x14ac:dyDescent="0.25">
      <c r="A1698">
        <v>1697</v>
      </c>
      <c r="D1698">
        <v>79.968011000000004</v>
      </c>
      <c r="E1698">
        <v>5.2795360000000002</v>
      </c>
      <c r="F1698">
        <v>69.904855000000012</v>
      </c>
      <c r="G1698">
        <v>8.6763539999999999</v>
      </c>
    </row>
    <row r="1699" spans="1:9" x14ac:dyDescent="0.25">
      <c r="A1699">
        <v>1698</v>
      </c>
      <c r="D1699">
        <v>79.968011000000004</v>
      </c>
      <c r="E1699">
        <v>5.2795360000000002</v>
      </c>
      <c r="F1699">
        <v>69.875565000000009</v>
      </c>
      <c r="G1699">
        <v>8.65578</v>
      </c>
    </row>
    <row r="1700" spans="1:9" x14ac:dyDescent="0.25">
      <c r="A1700">
        <v>1699</v>
      </c>
      <c r="D1700">
        <v>79.968011000000004</v>
      </c>
      <c r="E1700">
        <v>5.2795360000000002</v>
      </c>
      <c r="F1700">
        <v>69.98132600000001</v>
      </c>
      <c r="G1700">
        <v>8.5453060000000001</v>
      </c>
    </row>
    <row r="1701" spans="1:9" x14ac:dyDescent="0.25">
      <c r="A1701">
        <v>1700</v>
      </c>
      <c r="D1701">
        <v>79.968011000000004</v>
      </c>
      <c r="E1701">
        <v>5.2795360000000002</v>
      </c>
      <c r="F1701">
        <v>69.939214000000007</v>
      </c>
      <c r="G1701">
        <v>8.7296659999999999</v>
      </c>
    </row>
    <row r="1702" spans="1:9" x14ac:dyDescent="0.25">
      <c r="A1702">
        <v>1701</v>
      </c>
      <c r="D1702">
        <v>79.968011000000004</v>
      </c>
      <c r="E1702">
        <v>5.2795360000000002</v>
      </c>
    </row>
    <row r="1703" spans="1:9" x14ac:dyDescent="0.25">
      <c r="A1703">
        <v>1702</v>
      </c>
      <c r="D1703">
        <v>79.968011000000004</v>
      </c>
      <c r="E1703">
        <v>5.2795360000000002</v>
      </c>
    </row>
    <row r="1704" spans="1:9" x14ac:dyDescent="0.25">
      <c r="A1704">
        <v>1703</v>
      </c>
      <c r="D1704">
        <v>79.968011000000004</v>
      </c>
      <c r="E1704">
        <v>5.2795360000000002</v>
      </c>
    </row>
    <row r="1705" spans="1:9" x14ac:dyDescent="0.25">
      <c r="A1705">
        <v>1704</v>
      </c>
      <c r="B1705">
        <v>86.840499000000008</v>
      </c>
      <c r="C1705">
        <v>7.7387449999999998</v>
      </c>
      <c r="D1705">
        <v>79.968011000000004</v>
      </c>
      <c r="E1705">
        <v>5.2795360000000002</v>
      </c>
    </row>
    <row r="1706" spans="1:9" x14ac:dyDescent="0.25">
      <c r="A1706">
        <v>1705</v>
      </c>
      <c r="B1706">
        <v>86.796512000000007</v>
      </c>
      <c r="C1706">
        <v>7.6705860000000001</v>
      </c>
      <c r="D1706">
        <v>79.968011000000004</v>
      </c>
      <c r="E1706">
        <v>5.2795360000000002</v>
      </c>
    </row>
    <row r="1707" spans="1:9" x14ac:dyDescent="0.25">
      <c r="A1707">
        <v>1706</v>
      </c>
      <c r="B1707">
        <v>86.715430000000012</v>
      </c>
      <c r="C1707">
        <v>7.6677989999999996</v>
      </c>
      <c r="D1707">
        <v>79.968011000000004</v>
      </c>
      <c r="E1707">
        <v>5.2795360000000002</v>
      </c>
    </row>
    <row r="1708" spans="1:9" x14ac:dyDescent="0.25">
      <c r="A1708">
        <v>1707</v>
      </c>
      <c r="B1708">
        <v>86.710868000000005</v>
      </c>
      <c r="C1708">
        <v>7.6434230000000003</v>
      </c>
    </row>
    <row r="1709" spans="1:9" x14ac:dyDescent="0.25">
      <c r="A1709">
        <v>1708</v>
      </c>
      <c r="B1709">
        <v>86.71659600000001</v>
      </c>
      <c r="C1709">
        <v>7.6345039999999997</v>
      </c>
    </row>
    <row r="1710" spans="1:9" x14ac:dyDescent="0.25">
      <c r="A1710">
        <v>1709</v>
      </c>
      <c r="B1710">
        <v>86.732610000000008</v>
      </c>
      <c r="C1710">
        <v>7.6154500000000001</v>
      </c>
      <c r="H1710">
        <v>81.574493000000004</v>
      </c>
      <c r="I1710">
        <v>5.3557519999999998</v>
      </c>
    </row>
    <row r="1711" spans="1:9" x14ac:dyDescent="0.25">
      <c r="A1711">
        <v>1710</v>
      </c>
      <c r="B1711">
        <v>86.722119000000006</v>
      </c>
      <c r="C1711">
        <v>7.6467169999999998</v>
      </c>
      <c r="H1711">
        <v>81.768481000000008</v>
      </c>
      <c r="I1711">
        <v>5.2340289999999996</v>
      </c>
    </row>
    <row r="1712" spans="1:9" x14ac:dyDescent="0.25">
      <c r="A1712">
        <v>1711</v>
      </c>
      <c r="B1712">
        <v>86.688622000000009</v>
      </c>
      <c r="C1712">
        <v>7.6676970000000004</v>
      </c>
      <c r="H1712">
        <v>81.665306000000001</v>
      </c>
      <c r="I1712">
        <v>5.3604659999999997</v>
      </c>
    </row>
    <row r="1713" spans="1:9" x14ac:dyDescent="0.25">
      <c r="A1713">
        <v>1712</v>
      </c>
      <c r="B1713">
        <v>86.67027800000001</v>
      </c>
      <c r="C1713">
        <v>7.6477810000000002</v>
      </c>
      <c r="H1713">
        <v>81.621267000000003</v>
      </c>
      <c r="I1713">
        <v>5.3940130000000002</v>
      </c>
    </row>
    <row r="1714" spans="1:9" x14ac:dyDescent="0.25">
      <c r="A1714">
        <v>1713</v>
      </c>
      <c r="B1714">
        <v>86.702863000000008</v>
      </c>
      <c r="C1714">
        <v>7.6096729999999999</v>
      </c>
      <c r="H1714">
        <v>81.610169000000013</v>
      </c>
      <c r="I1714">
        <v>5.3778980000000001</v>
      </c>
    </row>
    <row r="1715" spans="1:9" x14ac:dyDescent="0.25">
      <c r="A1715">
        <v>1714</v>
      </c>
      <c r="B1715">
        <v>86.840499000000008</v>
      </c>
      <c r="C1715">
        <v>7.7387449999999998</v>
      </c>
      <c r="H1715">
        <v>81.589697000000001</v>
      </c>
      <c r="I1715">
        <v>5.3525090000000004</v>
      </c>
    </row>
    <row r="1716" spans="1:9" x14ac:dyDescent="0.25">
      <c r="A1716">
        <v>1715</v>
      </c>
      <c r="F1716">
        <v>85.592246000000003</v>
      </c>
      <c r="G1716">
        <v>8.4482110000000006</v>
      </c>
      <c r="H1716">
        <v>81.610067000000001</v>
      </c>
      <c r="I1716">
        <v>5.3326440000000002</v>
      </c>
    </row>
    <row r="1717" spans="1:9" x14ac:dyDescent="0.25">
      <c r="A1717">
        <v>1716</v>
      </c>
      <c r="F1717">
        <v>85.592246000000003</v>
      </c>
      <c r="G1717">
        <v>8.4482110000000006</v>
      </c>
      <c r="H1717">
        <v>81.598108000000011</v>
      </c>
      <c r="I1717">
        <v>5.3293499999999998</v>
      </c>
    </row>
    <row r="1718" spans="1:9" x14ac:dyDescent="0.25">
      <c r="A1718">
        <v>1717</v>
      </c>
      <c r="F1718">
        <v>85.569898000000009</v>
      </c>
      <c r="G1718">
        <v>8.4125340000000008</v>
      </c>
      <c r="H1718">
        <v>81.591166000000001</v>
      </c>
      <c r="I1718">
        <v>5.3226100000000001</v>
      </c>
    </row>
    <row r="1719" spans="1:9" x14ac:dyDescent="0.25">
      <c r="A1719">
        <v>1718</v>
      </c>
      <c r="F1719">
        <v>85.561435000000003</v>
      </c>
      <c r="G1719">
        <v>8.4489710000000002</v>
      </c>
      <c r="H1719">
        <v>81.600795000000005</v>
      </c>
      <c r="I1719">
        <v>5.2897220000000003</v>
      </c>
    </row>
    <row r="1720" spans="1:9" x14ac:dyDescent="0.25">
      <c r="A1720">
        <v>1719</v>
      </c>
      <c r="D1720">
        <v>99.988206000000005</v>
      </c>
      <c r="E1720">
        <v>5.5895219999999997</v>
      </c>
      <c r="F1720">
        <v>85.57070800000001</v>
      </c>
      <c r="G1720">
        <v>8.3896789999999992</v>
      </c>
      <c r="H1720">
        <v>81.635052000000002</v>
      </c>
      <c r="I1720">
        <v>5.2561239999999998</v>
      </c>
    </row>
    <row r="1721" spans="1:9" x14ac:dyDescent="0.25">
      <c r="A1721">
        <v>1720</v>
      </c>
      <c r="D1721">
        <v>100.021907</v>
      </c>
      <c r="E1721">
        <v>5.5177139999999998</v>
      </c>
      <c r="F1721">
        <v>85.578006000000002</v>
      </c>
      <c r="G1721">
        <v>8.3991559999999996</v>
      </c>
      <c r="H1721">
        <v>81.574493000000004</v>
      </c>
      <c r="I1721">
        <v>5.3557519999999998</v>
      </c>
    </row>
    <row r="1722" spans="1:9" x14ac:dyDescent="0.25">
      <c r="A1722">
        <v>1721</v>
      </c>
      <c r="D1722">
        <v>99.953237999999999</v>
      </c>
      <c r="E1722">
        <v>5.5692510000000004</v>
      </c>
      <c r="F1722">
        <v>85.550996000000012</v>
      </c>
      <c r="G1722">
        <v>8.4436490000000006</v>
      </c>
    </row>
    <row r="1723" spans="1:9" x14ac:dyDescent="0.25">
      <c r="A1723">
        <v>1722</v>
      </c>
      <c r="D1723">
        <v>99.970319000000003</v>
      </c>
      <c r="E1723">
        <v>5.6020380000000003</v>
      </c>
      <c r="F1723">
        <v>85.53979600000001</v>
      </c>
      <c r="G1723">
        <v>8.4483619999999995</v>
      </c>
    </row>
    <row r="1724" spans="1:9" x14ac:dyDescent="0.25">
      <c r="A1724">
        <v>1723</v>
      </c>
      <c r="D1724">
        <v>99.955014000000006</v>
      </c>
      <c r="E1724">
        <v>5.5938800000000004</v>
      </c>
      <c r="F1724">
        <v>85.585860000000011</v>
      </c>
      <c r="G1724">
        <v>8.4418249999999997</v>
      </c>
    </row>
    <row r="1725" spans="1:9" x14ac:dyDescent="0.25">
      <c r="A1725">
        <v>1724</v>
      </c>
      <c r="D1725">
        <v>100.01587600000001</v>
      </c>
      <c r="E1725">
        <v>5.6535760000000002</v>
      </c>
      <c r="F1725">
        <v>85.592246000000003</v>
      </c>
      <c r="G1725">
        <v>8.4482110000000006</v>
      </c>
    </row>
    <row r="1726" spans="1:9" x14ac:dyDescent="0.25">
      <c r="A1726">
        <v>1725</v>
      </c>
      <c r="D1726">
        <v>99.956737000000004</v>
      </c>
      <c r="E1726">
        <v>5.5896229999999996</v>
      </c>
    </row>
    <row r="1727" spans="1:9" x14ac:dyDescent="0.25">
      <c r="A1727">
        <v>1726</v>
      </c>
      <c r="D1727">
        <v>99.953292000000005</v>
      </c>
      <c r="E1727">
        <v>5.5929159999999998</v>
      </c>
    </row>
    <row r="1728" spans="1:9" x14ac:dyDescent="0.25">
      <c r="A1728">
        <v>1727</v>
      </c>
      <c r="D1728">
        <v>99.987750000000005</v>
      </c>
      <c r="E1728">
        <v>5.6101979999999996</v>
      </c>
    </row>
    <row r="1729" spans="1:9" x14ac:dyDescent="0.25">
      <c r="A1729">
        <v>1728</v>
      </c>
      <c r="D1729">
        <v>100.091739</v>
      </c>
      <c r="E1729">
        <v>5.5971729999999997</v>
      </c>
    </row>
    <row r="1730" spans="1:9" x14ac:dyDescent="0.25">
      <c r="A1730">
        <v>1729</v>
      </c>
      <c r="B1730">
        <v>108.868278</v>
      </c>
      <c r="C1730">
        <v>7.2388250000000003</v>
      </c>
      <c r="D1730">
        <v>99.988206000000005</v>
      </c>
      <c r="E1730">
        <v>5.5895219999999997</v>
      </c>
    </row>
    <row r="1731" spans="1:9" x14ac:dyDescent="0.25">
      <c r="A1731">
        <v>1730</v>
      </c>
      <c r="B1731">
        <v>108.854392</v>
      </c>
      <c r="C1731">
        <v>7.2540789999999999</v>
      </c>
    </row>
    <row r="1732" spans="1:9" x14ac:dyDescent="0.25">
      <c r="A1732">
        <v>1731</v>
      </c>
      <c r="B1732">
        <v>108.84790700000001</v>
      </c>
      <c r="C1732">
        <v>7.2846359999999999</v>
      </c>
    </row>
    <row r="1733" spans="1:9" x14ac:dyDescent="0.25">
      <c r="A1733">
        <v>1732</v>
      </c>
      <c r="B1733">
        <v>108.86189200000001</v>
      </c>
      <c r="C1733">
        <v>7.2873729999999997</v>
      </c>
    </row>
    <row r="1734" spans="1:9" x14ac:dyDescent="0.25">
      <c r="A1734">
        <v>1733</v>
      </c>
      <c r="B1734">
        <v>108.857837</v>
      </c>
      <c r="C1734">
        <v>7.2935049999999997</v>
      </c>
      <c r="H1734">
        <v>103.40027500000001</v>
      </c>
      <c r="I1734">
        <v>4.7668460000000001</v>
      </c>
    </row>
    <row r="1735" spans="1:9" x14ac:dyDescent="0.25">
      <c r="A1735">
        <v>1734</v>
      </c>
      <c r="B1735">
        <v>108.82454600000001</v>
      </c>
      <c r="C1735">
        <v>7.3022720000000003</v>
      </c>
      <c r="H1735">
        <v>103.44745500000001</v>
      </c>
      <c r="I1735">
        <v>4.7720659999999997</v>
      </c>
    </row>
    <row r="1736" spans="1:9" x14ac:dyDescent="0.25">
      <c r="A1736">
        <v>1735</v>
      </c>
      <c r="B1736">
        <v>108.80001700000001</v>
      </c>
      <c r="C1736">
        <v>7.284586</v>
      </c>
      <c r="H1736">
        <v>103.42318200000001</v>
      </c>
      <c r="I1736">
        <v>4.7487550000000001</v>
      </c>
    </row>
    <row r="1737" spans="1:9" x14ac:dyDescent="0.25">
      <c r="A1737">
        <v>1736</v>
      </c>
      <c r="B1737">
        <v>108.868278</v>
      </c>
      <c r="C1737">
        <v>7.2388250000000003</v>
      </c>
      <c r="F1737">
        <v>107.119449</v>
      </c>
      <c r="G1737">
        <v>8.5810320000000004</v>
      </c>
      <c r="H1737">
        <v>103.40676400000001</v>
      </c>
      <c r="I1737">
        <v>4.7354770000000004</v>
      </c>
    </row>
    <row r="1738" spans="1:9" x14ac:dyDescent="0.25">
      <c r="A1738">
        <v>1737</v>
      </c>
      <c r="F1738">
        <v>107.18314600000001</v>
      </c>
      <c r="G1738">
        <v>8.5622319999999998</v>
      </c>
      <c r="H1738">
        <v>103.42216800000001</v>
      </c>
      <c r="I1738">
        <v>4.7077070000000001</v>
      </c>
    </row>
    <row r="1739" spans="1:9" x14ac:dyDescent="0.25">
      <c r="A1739">
        <v>1738</v>
      </c>
      <c r="F1739">
        <v>107.143619</v>
      </c>
      <c r="G1739">
        <v>8.5241220000000002</v>
      </c>
      <c r="H1739">
        <v>103.441478</v>
      </c>
      <c r="I1739">
        <v>4.7396330000000004</v>
      </c>
    </row>
    <row r="1740" spans="1:9" x14ac:dyDescent="0.25">
      <c r="A1740">
        <v>1739</v>
      </c>
      <c r="F1740">
        <v>107.124515</v>
      </c>
      <c r="G1740">
        <v>8.5344610000000003</v>
      </c>
      <c r="H1740">
        <v>103.49853800000001</v>
      </c>
      <c r="I1740">
        <v>4.7053760000000002</v>
      </c>
    </row>
    <row r="1741" spans="1:9" x14ac:dyDescent="0.25">
      <c r="A1741">
        <v>1740</v>
      </c>
      <c r="F1741">
        <v>107.169414</v>
      </c>
      <c r="G1741">
        <v>8.5714539999999992</v>
      </c>
      <c r="H1741">
        <v>103.519114</v>
      </c>
      <c r="I1741">
        <v>4.7092780000000003</v>
      </c>
    </row>
    <row r="1742" spans="1:9" x14ac:dyDescent="0.25">
      <c r="A1742">
        <v>1741</v>
      </c>
      <c r="F1742">
        <v>107.12329800000001</v>
      </c>
      <c r="G1742">
        <v>8.6011000000000006</v>
      </c>
      <c r="H1742">
        <v>103.549975</v>
      </c>
      <c r="I1742">
        <v>4.6821659999999996</v>
      </c>
    </row>
    <row r="1743" spans="1:9" x14ac:dyDescent="0.25">
      <c r="A1743">
        <v>1742</v>
      </c>
      <c r="F1743">
        <v>107.105208</v>
      </c>
      <c r="G1743">
        <v>8.5940060000000003</v>
      </c>
      <c r="H1743">
        <v>103.40027500000001</v>
      </c>
      <c r="I1743">
        <v>4.7668460000000001</v>
      </c>
    </row>
    <row r="1744" spans="1:9" x14ac:dyDescent="0.25">
      <c r="A1744">
        <v>1743</v>
      </c>
      <c r="F1744">
        <v>107.093146</v>
      </c>
      <c r="G1744">
        <v>8.5865559999999999</v>
      </c>
      <c r="H1744">
        <v>103.40027500000001</v>
      </c>
      <c r="I1744">
        <v>4.7668460000000001</v>
      </c>
    </row>
    <row r="1745" spans="1:9" x14ac:dyDescent="0.25">
      <c r="A1745">
        <v>1744</v>
      </c>
      <c r="D1745">
        <v>125.76049300000001</v>
      </c>
      <c r="E1745">
        <v>6.3684130000000003</v>
      </c>
      <c r="F1745">
        <v>107.16140300000001</v>
      </c>
      <c r="G1745">
        <v>8.635408</v>
      </c>
    </row>
    <row r="1746" spans="1:9" x14ac:dyDescent="0.25">
      <c r="A1746">
        <v>1745</v>
      </c>
      <c r="D1746">
        <v>125.75815900000001</v>
      </c>
      <c r="E1746">
        <v>6.3794599999999999</v>
      </c>
      <c r="F1746">
        <v>107.119449</v>
      </c>
      <c r="G1746">
        <v>8.5810320000000004</v>
      </c>
    </row>
    <row r="1747" spans="1:9" x14ac:dyDescent="0.25">
      <c r="A1747">
        <v>1746</v>
      </c>
      <c r="D1747">
        <v>125.77073200000001</v>
      </c>
      <c r="E1747">
        <v>6.3900009999999998</v>
      </c>
    </row>
    <row r="1748" spans="1:9" x14ac:dyDescent="0.25">
      <c r="A1748">
        <v>1747</v>
      </c>
      <c r="D1748">
        <v>125.73636500000001</v>
      </c>
      <c r="E1748">
        <v>6.3670949999999999</v>
      </c>
    </row>
    <row r="1749" spans="1:9" x14ac:dyDescent="0.25">
      <c r="A1749">
        <v>1748</v>
      </c>
      <c r="D1749">
        <v>125.72516900000001</v>
      </c>
      <c r="E1749">
        <v>6.3599500000000004</v>
      </c>
    </row>
    <row r="1750" spans="1:9" x14ac:dyDescent="0.25">
      <c r="A1750">
        <v>1749</v>
      </c>
      <c r="D1750">
        <v>125.74351800000001</v>
      </c>
      <c r="E1750">
        <v>6.3354739999999996</v>
      </c>
    </row>
    <row r="1751" spans="1:9" x14ac:dyDescent="0.25">
      <c r="A1751">
        <v>1750</v>
      </c>
      <c r="B1751">
        <v>132.06768700000001</v>
      </c>
      <c r="C1751">
        <v>8.3975340000000003</v>
      </c>
      <c r="D1751">
        <v>125.74174400000001</v>
      </c>
      <c r="E1751">
        <v>6.3410479999999998</v>
      </c>
    </row>
    <row r="1752" spans="1:9" x14ac:dyDescent="0.25">
      <c r="A1752">
        <v>1751</v>
      </c>
      <c r="B1752">
        <v>132.087253</v>
      </c>
      <c r="C1752">
        <v>8.4165379999999992</v>
      </c>
      <c r="D1752">
        <v>125.76049300000001</v>
      </c>
      <c r="E1752">
        <v>6.3684130000000003</v>
      </c>
    </row>
    <row r="1753" spans="1:9" x14ac:dyDescent="0.25">
      <c r="A1753">
        <v>1752</v>
      </c>
      <c r="B1753">
        <v>132.10665800000001</v>
      </c>
      <c r="C1753">
        <v>8.4239859999999993</v>
      </c>
    </row>
    <row r="1754" spans="1:9" x14ac:dyDescent="0.25">
      <c r="A1754">
        <v>1753</v>
      </c>
      <c r="B1754">
        <v>132.124393</v>
      </c>
      <c r="C1754">
        <v>8.4242919999999994</v>
      </c>
    </row>
    <row r="1755" spans="1:9" x14ac:dyDescent="0.25">
      <c r="A1755">
        <v>1754</v>
      </c>
      <c r="B1755">
        <v>132.100829</v>
      </c>
      <c r="C1755">
        <v>8.4220609999999994</v>
      </c>
    </row>
    <row r="1756" spans="1:9" x14ac:dyDescent="0.25">
      <c r="A1756">
        <v>1755</v>
      </c>
      <c r="B1756">
        <v>132.085982</v>
      </c>
      <c r="C1756">
        <v>8.418666</v>
      </c>
    </row>
    <row r="1757" spans="1:9" x14ac:dyDescent="0.25">
      <c r="A1757">
        <v>1756</v>
      </c>
      <c r="B1757">
        <v>132.12688</v>
      </c>
      <c r="C1757">
        <v>8.3656590000000008</v>
      </c>
    </row>
    <row r="1758" spans="1:9" x14ac:dyDescent="0.25">
      <c r="A1758">
        <v>1757</v>
      </c>
      <c r="B1758">
        <v>132.06768700000001</v>
      </c>
      <c r="C1758">
        <v>8.4196799999999996</v>
      </c>
      <c r="H1758">
        <v>130.897929</v>
      </c>
      <c r="I1758">
        <v>5.2795360000000002</v>
      </c>
    </row>
    <row r="1759" spans="1:9" x14ac:dyDescent="0.25">
      <c r="A1759">
        <v>1758</v>
      </c>
      <c r="B1759">
        <v>132.06768700000001</v>
      </c>
      <c r="C1759">
        <v>8.3975340000000003</v>
      </c>
      <c r="H1759">
        <v>130.93158199999999</v>
      </c>
      <c r="I1759">
        <v>5.3594520000000001</v>
      </c>
    </row>
    <row r="1760" spans="1:9" x14ac:dyDescent="0.25">
      <c r="A1760">
        <v>1759</v>
      </c>
      <c r="F1760">
        <v>132.53826000000001</v>
      </c>
      <c r="G1760">
        <v>9.6443680000000001</v>
      </c>
      <c r="H1760">
        <v>130.91668600000003</v>
      </c>
      <c r="I1760">
        <v>5.3267660000000001</v>
      </c>
    </row>
    <row r="1761" spans="1:9" x14ac:dyDescent="0.25">
      <c r="A1761">
        <v>1760</v>
      </c>
      <c r="F1761">
        <v>132.61180000000002</v>
      </c>
      <c r="G1761">
        <v>9.6247059999999998</v>
      </c>
      <c r="H1761">
        <v>130.91262699999999</v>
      </c>
      <c r="I1761">
        <v>5.3150089999999999</v>
      </c>
    </row>
    <row r="1762" spans="1:9" x14ac:dyDescent="0.25">
      <c r="A1762">
        <v>1761</v>
      </c>
      <c r="F1762">
        <v>132.55954600000001</v>
      </c>
      <c r="G1762">
        <v>9.6601800000000004</v>
      </c>
      <c r="H1762">
        <v>130.896365</v>
      </c>
      <c r="I1762">
        <v>5.2881</v>
      </c>
    </row>
    <row r="1763" spans="1:9" x14ac:dyDescent="0.25">
      <c r="A1763">
        <v>1762</v>
      </c>
      <c r="F1763">
        <v>132.56674100000001</v>
      </c>
      <c r="G1763">
        <v>9.6336250000000003</v>
      </c>
      <c r="H1763">
        <v>130.92940400000001</v>
      </c>
      <c r="I1763">
        <v>5.3194679999999996</v>
      </c>
    </row>
    <row r="1764" spans="1:9" x14ac:dyDescent="0.25">
      <c r="A1764">
        <v>1763</v>
      </c>
      <c r="F1764">
        <v>132.57014400000003</v>
      </c>
      <c r="G1764">
        <v>9.6395540000000004</v>
      </c>
      <c r="H1764">
        <v>130.95732000000001</v>
      </c>
      <c r="I1764">
        <v>5.3544349999999996</v>
      </c>
    </row>
    <row r="1765" spans="1:9" x14ac:dyDescent="0.25">
      <c r="A1765">
        <v>1764</v>
      </c>
      <c r="F1765">
        <v>132.56056100000001</v>
      </c>
      <c r="G1765">
        <v>9.6298239999999993</v>
      </c>
      <c r="H1765">
        <v>130.90715299999999</v>
      </c>
      <c r="I1765">
        <v>5.3253969999999997</v>
      </c>
    </row>
    <row r="1766" spans="1:9" x14ac:dyDescent="0.25">
      <c r="A1766">
        <v>1765</v>
      </c>
      <c r="D1766">
        <v>157.759489</v>
      </c>
      <c r="E1766">
        <v>6.7880760000000002</v>
      </c>
      <c r="F1766">
        <v>132.55073500000003</v>
      </c>
      <c r="G1766">
        <v>9.6122899999999998</v>
      </c>
      <c r="H1766">
        <v>130.897929</v>
      </c>
      <c r="I1766">
        <v>5.2795360000000002</v>
      </c>
    </row>
    <row r="1767" spans="1:9" x14ac:dyDescent="0.25">
      <c r="A1767">
        <v>1766</v>
      </c>
      <c r="D1767">
        <v>157.723296</v>
      </c>
      <c r="E1767">
        <v>6.8466670000000001</v>
      </c>
      <c r="F1767">
        <v>132.53826000000001</v>
      </c>
      <c r="G1767">
        <v>9.6443680000000001</v>
      </c>
    </row>
    <row r="1768" spans="1:9" x14ac:dyDescent="0.25">
      <c r="A1768">
        <v>1767</v>
      </c>
      <c r="D1768">
        <v>157.690157</v>
      </c>
      <c r="E1768">
        <v>6.7851749999999997</v>
      </c>
    </row>
    <row r="1769" spans="1:9" x14ac:dyDescent="0.25">
      <c r="A1769">
        <v>1768</v>
      </c>
      <c r="D1769">
        <v>157.709552</v>
      </c>
      <c r="E1769">
        <v>6.7994279999999998</v>
      </c>
    </row>
    <row r="1770" spans="1:9" x14ac:dyDescent="0.25">
      <c r="A1770">
        <v>1769</v>
      </c>
      <c r="D1770">
        <v>157.70756599999999</v>
      </c>
      <c r="E1770">
        <v>6.772551</v>
      </c>
    </row>
    <row r="1771" spans="1:9" x14ac:dyDescent="0.25">
      <c r="A1771">
        <v>1770</v>
      </c>
      <c r="D1771">
        <v>157.66699499999999</v>
      </c>
      <c r="E1771">
        <v>6.7563120000000003</v>
      </c>
    </row>
    <row r="1772" spans="1:9" x14ac:dyDescent="0.25">
      <c r="A1772">
        <v>1771</v>
      </c>
      <c r="D1772">
        <v>157.67198500000001</v>
      </c>
      <c r="E1772">
        <v>6.7557520000000002</v>
      </c>
    </row>
    <row r="1773" spans="1:9" x14ac:dyDescent="0.25">
      <c r="A1773">
        <v>1772</v>
      </c>
      <c r="B1773">
        <v>163.57396399999999</v>
      </c>
      <c r="C1773">
        <v>7.977665</v>
      </c>
      <c r="D1773">
        <v>157.65711999999999</v>
      </c>
      <c r="E1773">
        <v>6.7578889999999996</v>
      </c>
    </row>
    <row r="1774" spans="1:9" x14ac:dyDescent="0.25">
      <c r="A1774">
        <v>1773</v>
      </c>
      <c r="B1774">
        <v>163.49236500000001</v>
      </c>
      <c r="C1774">
        <v>7.9834690000000004</v>
      </c>
      <c r="D1774">
        <v>157.759489</v>
      </c>
      <c r="E1774">
        <v>6.7880760000000002</v>
      </c>
    </row>
    <row r="1775" spans="1:9" x14ac:dyDescent="0.25">
      <c r="A1775">
        <v>1774</v>
      </c>
      <c r="B1775">
        <v>163.50218899999999</v>
      </c>
      <c r="C1775">
        <v>8.0090229999999991</v>
      </c>
    </row>
    <row r="1776" spans="1:9" x14ac:dyDescent="0.25">
      <c r="A1776">
        <v>1775</v>
      </c>
      <c r="B1776">
        <v>163.464213</v>
      </c>
      <c r="C1776">
        <v>8.0041360000000008</v>
      </c>
    </row>
    <row r="1777" spans="1:9" x14ac:dyDescent="0.25">
      <c r="A1777">
        <v>1776</v>
      </c>
      <c r="B1777">
        <v>163.47424100000001</v>
      </c>
      <c r="C1777">
        <v>7.9886609999999996</v>
      </c>
    </row>
    <row r="1778" spans="1:9" x14ac:dyDescent="0.25">
      <c r="A1778">
        <v>1777</v>
      </c>
      <c r="B1778">
        <v>163.3734</v>
      </c>
      <c r="C1778">
        <v>8.0496949999999998</v>
      </c>
    </row>
    <row r="1779" spans="1:9" x14ac:dyDescent="0.25">
      <c r="A1779">
        <v>1778</v>
      </c>
      <c r="B1779">
        <v>163.38408899999999</v>
      </c>
      <c r="C1779">
        <v>8.0054599999999994</v>
      </c>
      <c r="H1779">
        <v>161.59962899999999</v>
      </c>
      <c r="I1779">
        <v>5.4586009999999998</v>
      </c>
    </row>
    <row r="1780" spans="1:9" x14ac:dyDescent="0.25">
      <c r="A1780">
        <v>1779</v>
      </c>
      <c r="B1780">
        <v>163.57396399999999</v>
      </c>
      <c r="C1780">
        <v>7.977665</v>
      </c>
      <c r="F1780">
        <v>163.59580099999999</v>
      </c>
      <c r="G1780">
        <v>9.3858390000000007</v>
      </c>
      <c r="H1780">
        <v>161.68255299999998</v>
      </c>
      <c r="I1780">
        <v>5.4711230000000004</v>
      </c>
    </row>
    <row r="1781" spans="1:9" x14ac:dyDescent="0.25">
      <c r="A1781">
        <v>1780</v>
      </c>
      <c r="F1781">
        <v>163.695167</v>
      </c>
      <c r="G1781">
        <v>9.3783049999999992</v>
      </c>
      <c r="H1781">
        <v>161.61362800000001</v>
      </c>
      <c r="I1781">
        <v>5.4633859999999999</v>
      </c>
    </row>
    <row r="1782" spans="1:9" x14ac:dyDescent="0.25">
      <c r="A1782">
        <v>1781</v>
      </c>
      <c r="F1782">
        <v>163.64930200000001</v>
      </c>
      <c r="G1782">
        <v>9.3509189999999993</v>
      </c>
      <c r="H1782">
        <v>161.581964</v>
      </c>
      <c r="I1782">
        <v>5.4611460000000003</v>
      </c>
    </row>
    <row r="1783" spans="1:9" x14ac:dyDescent="0.25">
      <c r="A1783">
        <v>1782</v>
      </c>
      <c r="F1783">
        <v>163.62349399999999</v>
      </c>
      <c r="G1783">
        <v>9.3703640000000004</v>
      </c>
      <c r="H1783">
        <v>161.585274</v>
      </c>
      <c r="I1783">
        <v>5.4536119999999997</v>
      </c>
    </row>
    <row r="1784" spans="1:9" x14ac:dyDescent="0.25">
      <c r="A1784">
        <v>1783</v>
      </c>
      <c r="F1784">
        <v>163.60654199999999</v>
      </c>
      <c r="G1784">
        <v>9.3936270000000004</v>
      </c>
      <c r="H1784">
        <v>161.60085100000001</v>
      </c>
      <c r="I1784">
        <v>5.4466390000000002</v>
      </c>
    </row>
    <row r="1785" spans="1:9" x14ac:dyDescent="0.25">
      <c r="A1785">
        <v>1784</v>
      </c>
      <c r="F1785">
        <v>163.52377300000001</v>
      </c>
      <c r="G1785">
        <v>9.3671059999999997</v>
      </c>
      <c r="H1785">
        <v>161.60400799999999</v>
      </c>
      <c r="I1785">
        <v>5.3954789999999999</v>
      </c>
    </row>
    <row r="1786" spans="1:9" x14ac:dyDescent="0.25">
      <c r="A1786">
        <v>1785</v>
      </c>
      <c r="F1786">
        <v>163.553552</v>
      </c>
      <c r="G1786">
        <v>9.4439720000000005</v>
      </c>
      <c r="H1786">
        <v>161.612661</v>
      </c>
      <c r="I1786">
        <v>5.4019440000000003</v>
      </c>
    </row>
    <row r="1787" spans="1:9" x14ac:dyDescent="0.25">
      <c r="A1787">
        <v>1786</v>
      </c>
      <c r="F1787">
        <v>163.60633899999999</v>
      </c>
      <c r="G1787">
        <v>9.4050809999999991</v>
      </c>
      <c r="H1787">
        <v>161.59962899999999</v>
      </c>
      <c r="I1787">
        <v>5.4586009999999998</v>
      </c>
    </row>
    <row r="1788" spans="1:9" x14ac:dyDescent="0.25">
      <c r="A1788">
        <v>1787</v>
      </c>
      <c r="F1788">
        <v>163.59580099999999</v>
      </c>
      <c r="G1788">
        <v>9.3858390000000007</v>
      </c>
    </row>
    <row r="1789" spans="1:9" x14ac:dyDescent="0.25">
      <c r="A1789">
        <v>1788</v>
      </c>
      <c r="D1789">
        <v>183.17783299999999</v>
      </c>
      <c r="E1789">
        <v>4.9919589999999996</v>
      </c>
    </row>
    <row r="1790" spans="1:9" x14ac:dyDescent="0.25">
      <c r="A1790">
        <v>1789</v>
      </c>
      <c r="D1790">
        <v>183.19223700000001</v>
      </c>
      <c r="E1790">
        <v>4.9545950000000003</v>
      </c>
    </row>
    <row r="1791" spans="1:9" x14ac:dyDescent="0.25">
      <c r="A1791">
        <v>1790</v>
      </c>
      <c r="D1791">
        <v>183.22853000000001</v>
      </c>
      <c r="E1791">
        <v>4.9793339999999997</v>
      </c>
    </row>
    <row r="1792" spans="1:9" x14ac:dyDescent="0.25">
      <c r="A1792">
        <v>1791</v>
      </c>
      <c r="D1792">
        <v>183.20817099999999</v>
      </c>
      <c r="E1792">
        <v>5.0017829999999996</v>
      </c>
    </row>
    <row r="1793" spans="1:9" x14ac:dyDescent="0.25">
      <c r="A1793">
        <v>1792</v>
      </c>
      <c r="D1793">
        <v>183.16286400000001</v>
      </c>
      <c r="E1793">
        <v>4.9859520000000002</v>
      </c>
    </row>
    <row r="1794" spans="1:9" x14ac:dyDescent="0.25">
      <c r="A1794">
        <v>1793</v>
      </c>
      <c r="D1794">
        <v>183.189742</v>
      </c>
      <c r="E1794">
        <v>4.9773490000000002</v>
      </c>
    </row>
    <row r="1795" spans="1:9" x14ac:dyDescent="0.25">
      <c r="A1795">
        <v>1794</v>
      </c>
      <c r="D1795">
        <v>183.15135900000001</v>
      </c>
      <c r="E1795">
        <v>4.9829990000000004</v>
      </c>
    </row>
    <row r="1796" spans="1:9" x14ac:dyDescent="0.25">
      <c r="A1796">
        <v>1795</v>
      </c>
      <c r="B1796">
        <v>190.85505599999999</v>
      </c>
      <c r="C1796">
        <v>6.4291989999999997</v>
      </c>
      <c r="D1796">
        <v>183.14683099999999</v>
      </c>
      <c r="E1796">
        <v>4.9547980000000003</v>
      </c>
    </row>
    <row r="1797" spans="1:9" x14ac:dyDescent="0.25">
      <c r="A1797">
        <v>1796</v>
      </c>
      <c r="B1797">
        <v>190.812453</v>
      </c>
      <c r="C1797">
        <v>6.39438</v>
      </c>
      <c r="D1797">
        <v>183.17783299999999</v>
      </c>
      <c r="E1797">
        <v>4.9919589999999996</v>
      </c>
    </row>
    <row r="1798" spans="1:9" x14ac:dyDescent="0.25">
      <c r="A1798">
        <v>1797</v>
      </c>
      <c r="B1798">
        <v>190.806952</v>
      </c>
      <c r="C1798">
        <v>6.4061389999999996</v>
      </c>
    </row>
    <row r="1799" spans="1:9" x14ac:dyDescent="0.25">
      <c r="A1799">
        <v>1798</v>
      </c>
      <c r="B1799">
        <v>190.80415199999999</v>
      </c>
      <c r="C1799">
        <v>6.4293009999999997</v>
      </c>
    </row>
    <row r="1800" spans="1:9" x14ac:dyDescent="0.25">
      <c r="A1800">
        <v>1799</v>
      </c>
      <c r="B1800">
        <v>190.78028</v>
      </c>
      <c r="C1800">
        <v>6.3771740000000001</v>
      </c>
    </row>
    <row r="1801" spans="1:9" x14ac:dyDescent="0.25">
      <c r="A1801">
        <v>1800</v>
      </c>
      <c r="B1801">
        <v>190.764499</v>
      </c>
      <c r="C1801">
        <v>6.3612919999999997</v>
      </c>
      <c r="H1801">
        <v>187.811881</v>
      </c>
      <c r="I1801">
        <v>3.5422980000000002</v>
      </c>
    </row>
    <row r="1802" spans="1:9" x14ac:dyDescent="0.25">
      <c r="A1802">
        <v>1801</v>
      </c>
      <c r="B1802">
        <v>190.85505599999999</v>
      </c>
      <c r="C1802">
        <v>6.4291989999999997</v>
      </c>
      <c r="H1802">
        <v>187.99625700000001</v>
      </c>
      <c r="I1802">
        <v>3.5582310000000001</v>
      </c>
    </row>
    <row r="1803" spans="1:9" x14ac:dyDescent="0.25">
      <c r="A1803">
        <v>1802</v>
      </c>
      <c r="B1803">
        <v>190.85505599999999</v>
      </c>
      <c r="C1803">
        <v>6.4291989999999997</v>
      </c>
      <c r="H1803">
        <v>187.91760499999998</v>
      </c>
      <c r="I1803">
        <v>3.5853630000000001</v>
      </c>
    </row>
    <row r="1804" spans="1:9" x14ac:dyDescent="0.25">
      <c r="A1804">
        <v>1803</v>
      </c>
      <c r="H1804">
        <v>187.88899900000001</v>
      </c>
      <c r="I1804">
        <v>3.59422</v>
      </c>
    </row>
    <row r="1805" spans="1:9" x14ac:dyDescent="0.25">
      <c r="A1805">
        <v>1804</v>
      </c>
      <c r="H1805">
        <v>187.86761799999999</v>
      </c>
      <c r="I1805">
        <v>3.5745200000000001</v>
      </c>
    </row>
    <row r="1806" spans="1:9" x14ac:dyDescent="0.25">
      <c r="A1806">
        <v>1805</v>
      </c>
      <c r="F1806">
        <v>191.59989400000001</v>
      </c>
      <c r="G1806">
        <v>6.7914870000000001</v>
      </c>
      <c r="H1806">
        <v>187.93435599999998</v>
      </c>
      <c r="I1806">
        <v>3.516438</v>
      </c>
    </row>
    <row r="1807" spans="1:9" x14ac:dyDescent="0.25">
      <c r="A1807">
        <v>1806</v>
      </c>
      <c r="F1807">
        <v>191.57490100000001</v>
      </c>
      <c r="G1807">
        <v>6.8093539999999999</v>
      </c>
      <c r="H1807">
        <v>187.92447899999999</v>
      </c>
      <c r="I1807">
        <v>3.5777269999999999</v>
      </c>
    </row>
    <row r="1808" spans="1:9" x14ac:dyDescent="0.25">
      <c r="A1808">
        <v>1807</v>
      </c>
      <c r="F1808">
        <v>191.532546</v>
      </c>
      <c r="G1808">
        <v>6.8413729999999999</v>
      </c>
      <c r="H1808">
        <v>187.87983600000001</v>
      </c>
      <c r="I1808">
        <v>3.5887229999999999</v>
      </c>
    </row>
    <row r="1809" spans="1:9" x14ac:dyDescent="0.25">
      <c r="A1809">
        <v>1808</v>
      </c>
      <c r="D1809">
        <v>207.65021400000001</v>
      </c>
      <c r="E1809">
        <v>4.5911359999999997</v>
      </c>
      <c r="F1809">
        <v>191.529033</v>
      </c>
      <c r="G1809">
        <v>6.813885</v>
      </c>
      <c r="H1809">
        <v>187.811881</v>
      </c>
      <c r="I1809">
        <v>3.5422980000000002</v>
      </c>
    </row>
    <row r="1810" spans="1:9" x14ac:dyDescent="0.25">
      <c r="A1810">
        <v>1809</v>
      </c>
      <c r="D1810">
        <v>207.65021400000001</v>
      </c>
      <c r="E1810">
        <v>4.5911359999999997</v>
      </c>
      <c r="F1810">
        <v>191.51569999999998</v>
      </c>
      <c r="G1810">
        <v>6.8113910000000004</v>
      </c>
      <c r="H1810">
        <v>187.811881</v>
      </c>
      <c r="I1810">
        <v>3.5422980000000002</v>
      </c>
    </row>
    <row r="1811" spans="1:9" x14ac:dyDescent="0.25">
      <c r="A1811">
        <v>1810</v>
      </c>
      <c r="D1811">
        <v>207.71837499999998</v>
      </c>
      <c r="E1811">
        <v>4.6513559999999998</v>
      </c>
      <c r="F1811">
        <v>191.59989400000001</v>
      </c>
      <c r="G1811">
        <v>6.7914870000000001</v>
      </c>
    </row>
    <row r="1812" spans="1:9" x14ac:dyDescent="0.25">
      <c r="A1812">
        <v>1811</v>
      </c>
      <c r="D1812">
        <v>207.680499</v>
      </c>
      <c r="E1812">
        <v>4.6245799999999999</v>
      </c>
      <c r="F1812">
        <v>191.567824</v>
      </c>
      <c r="G1812">
        <v>6.8270179999999998</v>
      </c>
    </row>
    <row r="1813" spans="1:9" x14ac:dyDescent="0.25">
      <c r="A1813">
        <v>1812</v>
      </c>
      <c r="D1813">
        <v>207.679023</v>
      </c>
      <c r="E1813">
        <v>4.6430579999999999</v>
      </c>
    </row>
    <row r="1814" spans="1:9" x14ac:dyDescent="0.25">
      <c r="A1814">
        <v>1813</v>
      </c>
      <c r="D1814">
        <v>207.65097700000001</v>
      </c>
      <c r="E1814">
        <v>4.6417859999999997</v>
      </c>
    </row>
    <row r="1815" spans="1:9" x14ac:dyDescent="0.25">
      <c r="A1815">
        <v>1814</v>
      </c>
      <c r="D1815">
        <v>207.657794</v>
      </c>
      <c r="E1815">
        <v>4.6349650000000002</v>
      </c>
    </row>
    <row r="1816" spans="1:9" x14ac:dyDescent="0.25">
      <c r="A1816">
        <v>1815</v>
      </c>
      <c r="B1816">
        <v>214.47</v>
      </c>
      <c r="C1816">
        <v>7.9570550000000004</v>
      </c>
      <c r="D1816">
        <v>207.659831</v>
      </c>
      <c r="E1816">
        <v>4.6424469999999998</v>
      </c>
    </row>
    <row r="1817" spans="1:9" x14ac:dyDescent="0.25">
      <c r="A1817">
        <v>1816</v>
      </c>
      <c r="B1817">
        <v>214.41716399999999</v>
      </c>
      <c r="C1817">
        <v>7.9939989999999996</v>
      </c>
      <c r="D1817">
        <v>207.65021400000001</v>
      </c>
      <c r="E1817">
        <v>4.5911359999999997</v>
      </c>
    </row>
    <row r="1818" spans="1:9" x14ac:dyDescent="0.25">
      <c r="A1818">
        <v>1817</v>
      </c>
      <c r="B1818">
        <v>214.431611</v>
      </c>
      <c r="C1818">
        <v>7.9609249999999996</v>
      </c>
      <c r="D1818">
        <v>207.666549</v>
      </c>
      <c r="E1818">
        <v>4.6633690000000003</v>
      </c>
    </row>
    <row r="1819" spans="1:9" x14ac:dyDescent="0.25">
      <c r="A1819">
        <v>1818</v>
      </c>
      <c r="B1819">
        <v>214.42934099999999</v>
      </c>
      <c r="C1819">
        <v>7.978726</v>
      </c>
    </row>
    <row r="1820" spans="1:9" x14ac:dyDescent="0.25">
      <c r="A1820">
        <v>1819</v>
      </c>
      <c r="B1820">
        <v>214.422685</v>
      </c>
      <c r="C1820">
        <v>7.9679929999999999</v>
      </c>
    </row>
    <row r="1821" spans="1:9" x14ac:dyDescent="0.25">
      <c r="A1821">
        <v>1820</v>
      </c>
      <c r="B1821">
        <v>214.33945800000001</v>
      </c>
      <c r="C1821">
        <v>7.9361579999999998</v>
      </c>
    </row>
    <row r="1822" spans="1:9" x14ac:dyDescent="0.25">
      <c r="A1822">
        <v>1821</v>
      </c>
      <c r="B1822">
        <v>214.31040899999999</v>
      </c>
      <c r="C1822">
        <v>7.8442629999999998</v>
      </c>
    </row>
    <row r="1823" spans="1:9" x14ac:dyDescent="0.25">
      <c r="A1823">
        <v>1822</v>
      </c>
      <c r="B1823">
        <v>214.47</v>
      </c>
      <c r="C1823">
        <v>7.9570550000000004</v>
      </c>
      <c r="H1823">
        <v>213.06402</v>
      </c>
      <c r="I1823">
        <v>4.9146089999999996</v>
      </c>
    </row>
    <row r="1824" spans="1:9" x14ac:dyDescent="0.25">
      <c r="A1824">
        <v>1823</v>
      </c>
      <c r="F1824">
        <v>214.55234999999999</v>
      </c>
      <c r="G1824">
        <v>9.1559229999999996</v>
      </c>
      <c r="H1824">
        <v>213.060821</v>
      </c>
      <c r="I1824">
        <v>5.0076910000000003</v>
      </c>
    </row>
    <row r="1825" spans="1:9" x14ac:dyDescent="0.25">
      <c r="A1825">
        <v>1824</v>
      </c>
      <c r="F1825">
        <v>214.51999799999999</v>
      </c>
      <c r="G1825">
        <v>9.1434350000000002</v>
      </c>
      <c r="H1825">
        <v>213.01505399999999</v>
      </c>
      <c r="I1825">
        <v>4.9380860000000002</v>
      </c>
    </row>
    <row r="1826" spans="1:9" x14ac:dyDescent="0.25">
      <c r="A1826">
        <v>1825</v>
      </c>
      <c r="F1826">
        <v>214.43475899999999</v>
      </c>
      <c r="G1826">
        <v>9.2263009999999994</v>
      </c>
      <c r="H1826">
        <v>212.96299199999999</v>
      </c>
      <c r="I1826">
        <v>4.9355060000000002</v>
      </c>
    </row>
    <row r="1827" spans="1:9" x14ac:dyDescent="0.25">
      <c r="A1827">
        <v>1826</v>
      </c>
      <c r="F1827">
        <v>214.433933</v>
      </c>
      <c r="G1827">
        <v>9.2139699999999998</v>
      </c>
      <c r="H1827">
        <v>212.99033900000001</v>
      </c>
      <c r="I1827">
        <v>4.9076430000000002</v>
      </c>
    </row>
    <row r="1828" spans="1:9" x14ac:dyDescent="0.25">
      <c r="A1828">
        <v>1827</v>
      </c>
      <c r="F1828">
        <v>214.37913699999999</v>
      </c>
      <c r="G1828">
        <v>9.1287819999999993</v>
      </c>
      <c r="H1828">
        <v>213.02692200000001</v>
      </c>
      <c r="I1828">
        <v>4.875756</v>
      </c>
    </row>
    <row r="1829" spans="1:9" x14ac:dyDescent="0.25">
      <c r="A1829">
        <v>1828</v>
      </c>
      <c r="F1829">
        <v>214.320367</v>
      </c>
      <c r="G1829">
        <v>9.2629870000000007</v>
      </c>
      <c r="H1829">
        <v>212.99838800000001</v>
      </c>
      <c r="I1829">
        <v>4.8042420000000003</v>
      </c>
    </row>
    <row r="1830" spans="1:9" x14ac:dyDescent="0.25">
      <c r="A1830">
        <v>1829</v>
      </c>
      <c r="D1830">
        <v>229.55081000000001</v>
      </c>
      <c r="E1830">
        <v>6.348916</v>
      </c>
      <c r="F1830">
        <v>214.315517</v>
      </c>
      <c r="G1830">
        <v>9.2332160000000005</v>
      </c>
      <c r="H1830">
        <v>213.00411600000001</v>
      </c>
      <c r="I1830">
        <v>4.8922670000000004</v>
      </c>
    </row>
    <row r="1831" spans="1:9" x14ac:dyDescent="0.25">
      <c r="A1831">
        <v>1830</v>
      </c>
      <c r="D1831">
        <v>229.50251399999999</v>
      </c>
      <c r="E1831">
        <v>6.3268839999999997</v>
      </c>
      <c r="F1831">
        <v>214.33006800000001</v>
      </c>
      <c r="G1831">
        <v>9.2262500000000003</v>
      </c>
      <c r="H1831">
        <v>213.06402</v>
      </c>
      <c r="I1831">
        <v>4.9146089999999996</v>
      </c>
    </row>
    <row r="1832" spans="1:9" x14ac:dyDescent="0.25">
      <c r="A1832">
        <v>1831</v>
      </c>
      <c r="D1832">
        <v>229.498232</v>
      </c>
      <c r="E1832">
        <v>6.3352430000000002</v>
      </c>
      <c r="F1832">
        <v>214.55234999999999</v>
      </c>
      <c r="G1832">
        <v>9.1559229999999996</v>
      </c>
    </row>
    <row r="1833" spans="1:9" x14ac:dyDescent="0.25">
      <c r="A1833">
        <v>1832</v>
      </c>
      <c r="D1833">
        <v>229.49157500000001</v>
      </c>
      <c r="E1833">
        <v>6.363467</v>
      </c>
      <c r="F1833">
        <v>214.55234999999999</v>
      </c>
      <c r="G1833">
        <v>9.1559229999999996</v>
      </c>
    </row>
    <row r="1834" spans="1:9" x14ac:dyDescent="0.25">
      <c r="A1834">
        <v>1833</v>
      </c>
      <c r="D1834">
        <v>229.46882099999999</v>
      </c>
      <c r="E1834">
        <v>6.3264189999999996</v>
      </c>
    </row>
    <row r="1835" spans="1:9" x14ac:dyDescent="0.25">
      <c r="A1835">
        <v>1834</v>
      </c>
      <c r="D1835">
        <v>229.51004799999998</v>
      </c>
      <c r="E1835">
        <v>6.3569659999999999</v>
      </c>
    </row>
    <row r="1836" spans="1:9" x14ac:dyDescent="0.25">
      <c r="A1836">
        <v>1835</v>
      </c>
      <c r="B1836">
        <v>236.32958400000001</v>
      </c>
      <c r="C1836">
        <v>8.6624960000000009</v>
      </c>
      <c r="D1836">
        <v>229.46495300000001</v>
      </c>
      <c r="E1836">
        <v>6.3326630000000002</v>
      </c>
    </row>
    <row r="1837" spans="1:9" x14ac:dyDescent="0.25">
      <c r="A1837">
        <v>1836</v>
      </c>
      <c r="B1837">
        <v>236.305386</v>
      </c>
      <c r="C1837">
        <v>8.6079050000000006</v>
      </c>
      <c r="D1837">
        <v>229.43904900000001</v>
      </c>
      <c r="E1837">
        <v>6.3309600000000001</v>
      </c>
    </row>
    <row r="1838" spans="1:9" x14ac:dyDescent="0.25">
      <c r="A1838">
        <v>1837</v>
      </c>
      <c r="B1838">
        <v>236.29243500000001</v>
      </c>
      <c r="C1838">
        <v>8.6093499999999992</v>
      </c>
      <c r="D1838">
        <v>229.51820000000001</v>
      </c>
      <c r="E1838">
        <v>6.2989179999999996</v>
      </c>
    </row>
    <row r="1839" spans="1:9" x14ac:dyDescent="0.25">
      <c r="A1839">
        <v>1838</v>
      </c>
      <c r="B1839">
        <v>236.32452799999999</v>
      </c>
      <c r="C1839">
        <v>8.6085239999999992</v>
      </c>
      <c r="D1839">
        <v>229.55081000000001</v>
      </c>
      <c r="E1839">
        <v>6.348916</v>
      </c>
    </row>
    <row r="1840" spans="1:9" x14ac:dyDescent="0.25">
      <c r="A1840">
        <v>1839</v>
      </c>
      <c r="B1840">
        <v>236.35316499999999</v>
      </c>
      <c r="C1840">
        <v>8.5879890000000003</v>
      </c>
    </row>
    <row r="1841" spans="1:9" x14ac:dyDescent="0.25">
      <c r="A1841">
        <v>1840</v>
      </c>
      <c r="B1841">
        <v>236.31286599999999</v>
      </c>
      <c r="C1841">
        <v>8.577928</v>
      </c>
    </row>
    <row r="1842" spans="1:9" x14ac:dyDescent="0.25">
      <c r="A1842">
        <v>1841</v>
      </c>
      <c r="B1842">
        <v>236.31936899999999</v>
      </c>
      <c r="C1842">
        <v>8.5539869999999993</v>
      </c>
    </row>
    <row r="1843" spans="1:9" x14ac:dyDescent="0.25">
      <c r="A1843">
        <v>1842</v>
      </c>
      <c r="B1843">
        <v>236.22019800000001</v>
      </c>
      <c r="C1843">
        <v>8.6085770000000004</v>
      </c>
    </row>
    <row r="1844" spans="1:9" x14ac:dyDescent="0.25">
      <c r="A1844">
        <v>1843</v>
      </c>
      <c r="B1844">
        <v>236.188311</v>
      </c>
      <c r="C1844">
        <v>8.5985150000000008</v>
      </c>
    </row>
    <row r="1845" spans="1:9" x14ac:dyDescent="0.25">
      <c r="A1845">
        <v>1844</v>
      </c>
      <c r="B1845">
        <v>236.32958400000001</v>
      </c>
      <c r="C1845">
        <v>8.6624960000000009</v>
      </c>
      <c r="H1845">
        <v>234.99418900000001</v>
      </c>
      <c r="I1845">
        <v>5.5589069999999996</v>
      </c>
    </row>
    <row r="1846" spans="1:9" x14ac:dyDescent="0.25">
      <c r="A1846">
        <v>1845</v>
      </c>
      <c r="F1846">
        <v>237.52122900000001</v>
      </c>
      <c r="G1846">
        <v>10.158359000000001</v>
      </c>
      <c r="H1846">
        <v>235.03066799999999</v>
      </c>
      <c r="I1846">
        <v>5.5250069999999996</v>
      </c>
    </row>
    <row r="1847" spans="1:9" x14ac:dyDescent="0.25">
      <c r="A1847">
        <v>1846</v>
      </c>
      <c r="F1847">
        <v>237.516999</v>
      </c>
      <c r="G1847">
        <v>10.200049</v>
      </c>
      <c r="H1847">
        <v>235.00192999999999</v>
      </c>
      <c r="I1847">
        <v>5.5159260000000003</v>
      </c>
    </row>
    <row r="1848" spans="1:9" x14ac:dyDescent="0.25">
      <c r="A1848">
        <v>1847</v>
      </c>
      <c r="F1848">
        <v>237.51312899999999</v>
      </c>
      <c r="G1848">
        <v>10.163828000000001</v>
      </c>
      <c r="H1848">
        <v>234.99197000000001</v>
      </c>
      <c r="I1848">
        <v>5.4883730000000002</v>
      </c>
    </row>
    <row r="1849" spans="1:9" x14ac:dyDescent="0.25">
      <c r="A1849">
        <v>1848</v>
      </c>
      <c r="F1849">
        <v>237.509207</v>
      </c>
      <c r="G1849">
        <v>10.159855</v>
      </c>
      <c r="H1849">
        <v>234.98185899999999</v>
      </c>
      <c r="I1849">
        <v>5.4529769999999997</v>
      </c>
    </row>
    <row r="1850" spans="1:9" x14ac:dyDescent="0.25">
      <c r="A1850">
        <v>1849</v>
      </c>
      <c r="F1850">
        <v>237.48346000000001</v>
      </c>
      <c r="G1850">
        <v>10.208460000000001</v>
      </c>
      <c r="H1850">
        <v>234.964934</v>
      </c>
      <c r="I1850">
        <v>5.4851229999999997</v>
      </c>
    </row>
    <row r="1851" spans="1:9" x14ac:dyDescent="0.25">
      <c r="A1851">
        <v>1850</v>
      </c>
      <c r="F1851">
        <v>237.47737100000001</v>
      </c>
      <c r="G1851">
        <v>10.218985999999999</v>
      </c>
      <c r="H1851">
        <v>234.89956100000001</v>
      </c>
      <c r="I1851">
        <v>5.5151000000000003</v>
      </c>
    </row>
    <row r="1852" spans="1:9" x14ac:dyDescent="0.25">
      <c r="A1852">
        <v>1851</v>
      </c>
      <c r="D1852">
        <v>254.67450500000001</v>
      </c>
      <c r="E1852">
        <v>5.5819190000000001</v>
      </c>
      <c r="F1852">
        <v>237.47608</v>
      </c>
      <c r="G1852">
        <v>10.210679000000001</v>
      </c>
      <c r="H1852">
        <v>234.903481</v>
      </c>
      <c r="I1852">
        <v>5.4604590000000002</v>
      </c>
    </row>
    <row r="1853" spans="1:9" x14ac:dyDescent="0.25">
      <c r="A1853">
        <v>1852</v>
      </c>
      <c r="D1853">
        <v>254.680182</v>
      </c>
      <c r="E1853">
        <v>5.5743859999999996</v>
      </c>
      <c r="F1853">
        <v>237.489239</v>
      </c>
      <c r="G1853">
        <v>10.249428</v>
      </c>
      <c r="H1853">
        <v>234.99418900000001</v>
      </c>
      <c r="I1853">
        <v>5.5589069999999996</v>
      </c>
    </row>
    <row r="1854" spans="1:9" x14ac:dyDescent="0.25">
      <c r="A1854">
        <v>1853</v>
      </c>
      <c r="D1854">
        <v>254.68023099999999</v>
      </c>
      <c r="E1854">
        <v>5.5759860000000003</v>
      </c>
      <c r="F1854">
        <v>237.56029000000001</v>
      </c>
      <c r="G1854">
        <v>10.27951</v>
      </c>
    </row>
    <row r="1855" spans="1:9" x14ac:dyDescent="0.25">
      <c r="A1855">
        <v>1854</v>
      </c>
      <c r="D1855">
        <v>254.67729</v>
      </c>
      <c r="E1855">
        <v>5.5675749999999997</v>
      </c>
      <c r="F1855">
        <v>237.53949399999999</v>
      </c>
      <c r="G1855">
        <v>10.236269999999999</v>
      </c>
    </row>
    <row r="1856" spans="1:9" x14ac:dyDescent="0.25">
      <c r="A1856">
        <v>1855</v>
      </c>
      <c r="D1856">
        <v>254.63126599999998</v>
      </c>
      <c r="E1856">
        <v>5.5941999999999998</v>
      </c>
    </row>
    <row r="1857" spans="1:9" x14ac:dyDescent="0.25">
      <c r="A1857">
        <v>1856</v>
      </c>
      <c r="D1857">
        <v>254.70314200000001</v>
      </c>
      <c r="E1857">
        <v>5.591259</v>
      </c>
    </row>
    <row r="1858" spans="1:9" x14ac:dyDescent="0.25">
      <c r="A1858">
        <v>1857</v>
      </c>
      <c r="D1858">
        <v>254.68126100000001</v>
      </c>
      <c r="E1858">
        <v>5.5488970000000002</v>
      </c>
    </row>
    <row r="1859" spans="1:9" x14ac:dyDescent="0.25">
      <c r="A1859">
        <v>1858</v>
      </c>
      <c r="B1859">
        <v>262.13937199999998</v>
      </c>
      <c r="C1859">
        <v>7.3704429999999999</v>
      </c>
      <c r="D1859">
        <v>254.684977</v>
      </c>
      <c r="E1859">
        <v>5.5415190000000001</v>
      </c>
    </row>
    <row r="1860" spans="1:9" x14ac:dyDescent="0.25">
      <c r="A1860">
        <v>1859</v>
      </c>
      <c r="B1860">
        <v>262.18714699999998</v>
      </c>
      <c r="C1860">
        <v>7.3874180000000003</v>
      </c>
      <c r="D1860">
        <v>254.691271</v>
      </c>
      <c r="E1860">
        <v>5.5614869999999996</v>
      </c>
    </row>
    <row r="1861" spans="1:9" x14ac:dyDescent="0.25">
      <c r="A1861">
        <v>1860</v>
      </c>
      <c r="B1861">
        <v>262.15562299999999</v>
      </c>
      <c r="C1861">
        <v>7.368843</v>
      </c>
      <c r="D1861">
        <v>254.67450500000001</v>
      </c>
      <c r="E1861">
        <v>5.5819190000000001</v>
      </c>
    </row>
    <row r="1862" spans="1:9" x14ac:dyDescent="0.25">
      <c r="A1862">
        <v>1861</v>
      </c>
      <c r="B1862">
        <v>262.16960699999998</v>
      </c>
      <c r="C1862">
        <v>7.3743129999999999</v>
      </c>
    </row>
    <row r="1863" spans="1:9" x14ac:dyDescent="0.25">
      <c r="A1863">
        <v>1862</v>
      </c>
      <c r="B1863">
        <v>262.128016</v>
      </c>
      <c r="C1863">
        <v>7.3556350000000004</v>
      </c>
    </row>
    <row r="1864" spans="1:9" x14ac:dyDescent="0.25">
      <c r="A1864">
        <v>1863</v>
      </c>
      <c r="B1864">
        <v>262.113001</v>
      </c>
      <c r="C1864">
        <v>7.3132729999999997</v>
      </c>
    </row>
    <row r="1865" spans="1:9" x14ac:dyDescent="0.25">
      <c r="A1865">
        <v>1864</v>
      </c>
      <c r="B1865">
        <v>262.136481</v>
      </c>
      <c r="C1865">
        <v>7.3311770000000003</v>
      </c>
    </row>
    <row r="1866" spans="1:9" x14ac:dyDescent="0.25">
      <c r="A1866">
        <v>1865</v>
      </c>
      <c r="B1866">
        <v>262.14551</v>
      </c>
      <c r="C1866">
        <v>7.296659</v>
      </c>
    </row>
    <row r="1867" spans="1:9" x14ac:dyDescent="0.25">
      <c r="A1867">
        <v>1866</v>
      </c>
      <c r="B1867">
        <v>262.13343600000002</v>
      </c>
      <c r="C1867">
        <v>7.3249339999999998</v>
      </c>
      <c r="H1867">
        <v>260.72719799999999</v>
      </c>
      <c r="I1867">
        <v>4.0544279999999997</v>
      </c>
    </row>
    <row r="1868" spans="1:9" x14ac:dyDescent="0.25">
      <c r="A1868">
        <v>1867</v>
      </c>
      <c r="B1868">
        <v>262.13937199999998</v>
      </c>
      <c r="C1868">
        <v>7.3704429999999999</v>
      </c>
      <c r="H1868">
        <v>260.72719799999999</v>
      </c>
      <c r="I1868">
        <v>4.0544279999999997</v>
      </c>
    </row>
    <row r="1869" spans="1:9" x14ac:dyDescent="0.25">
      <c r="A1869">
        <v>1868</v>
      </c>
      <c r="H1869">
        <v>260.72719799999999</v>
      </c>
      <c r="I1869">
        <v>4.0544279999999997</v>
      </c>
    </row>
    <row r="1870" spans="1:9" x14ac:dyDescent="0.25">
      <c r="A1870">
        <v>1869</v>
      </c>
      <c r="H1870">
        <v>260.72719799999999</v>
      </c>
      <c r="I1870">
        <v>4.0544279999999997</v>
      </c>
    </row>
    <row r="1871" spans="1:9" x14ac:dyDescent="0.25">
      <c r="A1871">
        <v>1870</v>
      </c>
      <c r="F1871">
        <v>263.92985399999998</v>
      </c>
      <c r="G1871">
        <v>8.2601390000000006</v>
      </c>
      <c r="H1871">
        <v>260.72719799999999</v>
      </c>
      <c r="I1871">
        <v>4.0544279999999997</v>
      </c>
    </row>
    <row r="1872" spans="1:9" x14ac:dyDescent="0.25">
      <c r="A1872">
        <v>1871</v>
      </c>
      <c r="D1872">
        <v>274.42787800000002</v>
      </c>
      <c r="E1872">
        <v>5.3360060000000002</v>
      </c>
      <c r="F1872">
        <v>263.80029500000001</v>
      </c>
      <c r="G1872">
        <v>8.1822780000000002</v>
      </c>
      <c r="H1872">
        <v>260.72719799999999</v>
      </c>
      <c r="I1872">
        <v>4.0544279999999997</v>
      </c>
    </row>
    <row r="1873" spans="1:11" x14ac:dyDescent="0.25">
      <c r="A1873">
        <v>1872</v>
      </c>
      <c r="D1873">
        <v>274.42787800000002</v>
      </c>
      <c r="E1873">
        <v>5.3360060000000002</v>
      </c>
      <c r="F1873">
        <v>263.886458</v>
      </c>
      <c r="G1873">
        <v>8.1439409999999999</v>
      </c>
      <c r="H1873">
        <v>260.72719799999999</v>
      </c>
      <c r="I1873">
        <v>4.0544279999999997</v>
      </c>
    </row>
    <row r="1874" spans="1:11" x14ac:dyDescent="0.25">
      <c r="A1874">
        <v>1873</v>
      </c>
      <c r="D1874">
        <v>274.42787800000002</v>
      </c>
      <c r="E1874">
        <v>5.3360060000000002</v>
      </c>
      <c r="F1874">
        <v>263.92985399999998</v>
      </c>
      <c r="G1874">
        <v>8.2601390000000006</v>
      </c>
      <c r="H1874">
        <v>260.72719799999999</v>
      </c>
      <c r="I1874">
        <v>4.0544279999999997</v>
      </c>
      <c r="J1874">
        <v>235.92619500000001</v>
      </c>
      <c r="K1874">
        <v>14.344412</v>
      </c>
    </row>
    <row r="1875" spans="1:11" x14ac:dyDescent="0.25">
      <c r="A1875">
        <v>1874</v>
      </c>
    </row>
    <row r="1876" spans="1:11" x14ac:dyDescent="0.25">
      <c r="A1876">
        <v>1875</v>
      </c>
    </row>
    <row r="1877" spans="1:11" x14ac:dyDescent="0.25">
      <c r="A1877">
        <v>1876</v>
      </c>
    </row>
    <row r="1878" spans="1:11" x14ac:dyDescent="0.25">
      <c r="A1878">
        <v>1877</v>
      </c>
    </row>
    <row r="1879" spans="1:11" x14ac:dyDescent="0.25">
      <c r="A1879">
        <v>1878</v>
      </c>
    </row>
    <row r="1880" spans="1:11" x14ac:dyDescent="0.25">
      <c r="A1880">
        <v>1879</v>
      </c>
    </row>
    <row r="1881" spans="1:11" x14ac:dyDescent="0.25">
      <c r="A1881">
        <v>1880</v>
      </c>
    </row>
    <row r="1882" spans="1:11" x14ac:dyDescent="0.25">
      <c r="A1882">
        <v>1881</v>
      </c>
    </row>
    <row r="1883" spans="1:11" x14ac:dyDescent="0.25">
      <c r="A1883">
        <v>1882</v>
      </c>
    </row>
    <row r="1884" spans="1:11" x14ac:dyDescent="0.25">
      <c r="A1884">
        <v>1883</v>
      </c>
    </row>
    <row r="1885" spans="1:11" x14ac:dyDescent="0.25">
      <c r="A1885">
        <v>1884</v>
      </c>
    </row>
    <row r="1886" spans="1:11" x14ac:dyDescent="0.25">
      <c r="A1886">
        <v>1885</v>
      </c>
    </row>
    <row r="1887" spans="1:11" x14ac:dyDescent="0.25">
      <c r="A1887">
        <v>1886</v>
      </c>
    </row>
    <row r="1888" spans="1:1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1" x14ac:dyDescent="0.25">
      <c r="A1905">
        <v>1904</v>
      </c>
    </row>
    <row r="1906" spans="1:11" x14ac:dyDescent="0.25">
      <c r="A1906">
        <v>1905</v>
      </c>
    </row>
    <row r="1907" spans="1:11" x14ac:dyDescent="0.25">
      <c r="A1907">
        <v>1906</v>
      </c>
    </row>
    <row r="1908" spans="1:11" x14ac:dyDescent="0.25">
      <c r="A1908">
        <v>1907</v>
      </c>
    </row>
    <row r="1909" spans="1:11" x14ac:dyDescent="0.25">
      <c r="A1909">
        <v>1908</v>
      </c>
      <c r="J1909">
        <v>235.880686</v>
      </c>
      <c r="K1909">
        <v>14.344412</v>
      </c>
    </row>
    <row r="1910" spans="1:11" x14ac:dyDescent="0.25">
      <c r="A1910">
        <v>1909</v>
      </c>
      <c r="B1910">
        <v>249.44969</v>
      </c>
      <c r="C1910">
        <v>6.2422120000000003</v>
      </c>
    </row>
    <row r="1911" spans="1:11" x14ac:dyDescent="0.25">
      <c r="A1911">
        <v>1910</v>
      </c>
      <c r="B1911">
        <v>249.49065999999999</v>
      </c>
      <c r="C1911">
        <v>6.2662570000000004</v>
      </c>
      <c r="H1911">
        <v>259.33845400000001</v>
      </c>
      <c r="I1911">
        <v>9.5942430000000005</v>
      </c>
    </row>
    <row r="1912" spans="1:11" x14ac:dyDescent="0.25">
      <c r="A1912">
        <v>1911</v>
      </c>
      <c r="B1912">
        <v>249.46754300000001</v>
      </c>
      <c r="C1912">
        <v>6.2602200000000003</v>
      </c>
      <c r="H1912">
        <v>259.25481200000002</v>
      </c>
      <c r="I1912">
        <v>9.7452690000000004</v>
      </c>
    </row>
    <row r="1913" spans="1:11" x14ac:dyDescent="0.25">
      <c r="A1913">
        <v>1912</v>
      </c>
      <c r="B1913">
        <v>249.44690500000002</v>
      </c>
      <c r="C1913">
        <v>6.2565049999999998</v>
      </c>
      <c r="H1913">
        <v>259.25094100000001</v>
      </c>
      <c r="I1913">
        <v>9.6403199999999991</v>
      </c>
    </row>
    <row r="1914" spans="1:11" x14ac:dyDescent="0.25">
      <c r="A1914">
        <v>1913</v>
      </c>
      <c r="B1914">
        <v>249.493494</v>
      </c>
      <c r="C1914">
        <v>6.2593430000000003</v>
      </c>
      <c r="H1914">
        <v>259.272043</v>
      </c>
      <c r="I1914">
        <v>9.624015</v>
      </c>
    </row>
    <row r="1915" spans="1:11" x14ac:dyDescent="0.25">
      <c r="A1915">
        <v>1914</v>
      </c>
      <c r="B1915">
        <v>249.48090999999999</v>
      </c>
      <c r="C1915">
        <v>6.2576400000000003</v>
      </c>
      <c r="H1915">
        <v>259.31646899999998</v>
      </c>
      <c r="I1915">
        <v>9.6000219999999992</v>
      </c>
    </row>
    <row r="1916" spans="1:11" x14ac:dyDescent="0.25">
      <c r="A1916">
        <v>1915</v>
      </c>
      <c r="B1916">
        <v>249.45309700000001</v>
      </c>
      <c r="C1916">
        <v>6.2850900000000003</v>
      </c>
      <c r="H1916">
        <v>259.34041000000002</v>
      </c>
      <c r="I1916">
        <v>9.5900130000000008</v>
      </c>
    </row>
    <row r="1917" spans="1:11" x14ac:dyDescent="0.25">
      <c r="A1917">
        <v>1916</v>
      </c>
      <c r="B1917">
        <v>249.454127</v>
      </c>
      <c r="C1917">
        <v>6.257072</v>
      </c>
      <c r="H1917">
        <v>259.35160999999999</v>
      </c>
      <c r="I1917">
        <v>9.6121999999999996</v>
      </c>
    </row>
    <row r="1918" spans="1:11" x14ac:dyDescent="0.25">
      <c r="A1918">
        <v>1917</v>
      </c>
      <c r="B1918">
        <v>249.46372400000001</v>
      </c>
      <c r="C1918">
        <v>6.2496939999999999</v>
      </c>
      <c r="H1918">
        <v>259.35558200000003</v>
      </c>
      <c r="I1918">
        <v>9.6197330000000001</v>
      </c>
    </row>
    <row r="1919" spans="1:11" x14ac:dyDescent="0.25">
      <c r="A1919">
        <v>1918</v>
      </c>
      <c r="B1919">
        <v>249.46966</v>
      </c>
      <c r="C1919">
        <v>6.237311</v>
      </c>
      <c r="H1919">
        <v>259.31255199999998</v>
      </c>
      <c r="I1919">
        <v>9.6060079999999992</v>
      </c>
    </row>
    <row r="1920" spans="1:11" x14ac:dyDescent="0.25">
      <c r="A1920">
        <v>1919</v>
      </c>
      <c r="B1920">
        <v>249.49437499999999</v>
      </c>
      <c r="C1920">
        <v>6.2465469999999996</v>
      </c>
      <c r="H1920">
        <v>259.301558</v>
      </c>
      <c r="I1920">
        <v>9.5916119999999996</v>
      </c>
    </row>
    <row r="1921" spans="1:9" x14ac:dyDescent="0.25">
      <c r="A1921">
        <v>1920</v>
      </c>
      <c r="B1921">
        <v>249.51748900000001</v>
      </c>
      <c r="C1921">
        <v>6.2573819999999998</v>
      </c>
      <c r="H1921">
        <v>259.303831</v>
      </c>
      <c r="I1921">
        <v>9.625769</v>
      </c>
    </row>
    <row r="1922" spans="1:9" x14ac:dyDescent="0.25">
      <c r="A1922">
        <v>1921</v>
      </c>
      <c r="B1922">
        <v>249.51821000000001</v>
      </c>
      <c r="C1922">
        <v>6.2417999999999996</v>
      </c>
      <c r="H1922">
        <v>259.34701799999999</v>
      </c>
      <c r="I1922">
        <v>9.6508459999999996</v>
      </c>
    </row>
    <row r="1923" spans="1:9" x14ac:dyDescent="0.25">
      <c r="A1923">
        <v>1922</v>
      </c>
      <c r="B1923">
        <v>249.506911</v>
      </c>
      <c r="C1923">
        <v>6.2384459999999997</v>
      </c>
      <c r="H1923">
        <v>259.37534199999999</v>
      </c>
      <c r="I1923">
        <v>9.6847969999999997</v>
      </c>
    </row>
    <row r="1924" spans="1:9" x14ac:dyDescent="0.25">
      <c r="A1924">
        <v>1923</v>
      </c>
      <c r="B1924">
        <v>249.44969</v>
      </c>
      <c r="C1924">
        <v>6.2422120000000003</v>
      </c>
      <c r="H1924">
        <v>259.34216500000002</v>
      </c>
      <c r="I1924">
        <v>9.7336080000000003</v>
      </c>
    </row>
    <row r="1925" spans="1:9" x14ac:dyDescent="0.25">
      <c r="A1925">
        <v>1924</v>
      </c>
      <c r="B1925">
        <v>249.44969</v>
      </c>
      <c r="C1925">
        <v>6.2422120000000003</v>
      </c>
      <c r="F1925">
        <v>251.094099</v>
      </c>
      <c r="G1925">
        <v>6.2426769999999996</v>
      </c>
      <c r="H1925">
        <v>259.30558200000002</v>
      </c>
      <c r="I1925">
        <v>9.725301</v>
      </c>
    </row>
    <row r="1926" spans="1:9" x14ac:dyDescent="0.25">
      <c r="A1926">
        <v>1925</v>
      </c>
      <c r="D1926">
        <v>238.24601799999999</v>
      </c>
      <c r="E1926">
        <v>8.3823729999999994</v>
      </c>
      <c r="F1926">
        <v>250.99720200000002</v>
      </c>
      <c r="G1926">
        <v>6.1056850000000003</v>
      </c>
      <c r="H1926">
        <v>259.33845400000001</v>
      </c>
      <c r="I1926">
        <v>9.5942430000000005</v>
      </c>
    </row>
    <row r="1927" spans="1:9" x14ac:dyDescent="0.25">
      <c r="A1927">
        <v>1926</v>
      </c>
      <c r="D1927">
        <v>238.29777000000001</v>
      </c>
      <c r="E1927">
        <v>8.3750459999999993</v>
      </c>
      <c r="F1927">
        <v>251.04849100000001</v>
      </c>
      <c r="G1927">
        <v>6.1322580000000002</v>
      </c>
    </row>
    <row r="1928" spans="1:9" x14ac:dyDescent="0.25">
      <c r="A1928">
        <v>1927</v>
      </c>
      <c r="D1928">
        <v>238.291529</v>
      </c>
      <c r="E1928">
        <v>8.362921</v>
      </c>
      <c r="F1928">
        <v>251.05747099999999</v>
      </c>
      <c r="G1928">
        <v>6.1023319999999996</v>
      </c>
    </row>
    <row r="1929" spans="1:9" x14ac:dyDescent="0.25">
      <c r="A1929">
        <v>1928</v>
      </c>
      <c r="D1929">
        <v>238.27259100000001</v>
      </c>
      <c r="E1929">
        <v>8.3576069999999998</v>
      </c>
      <c r="F1929">
        <v>251.07289700000001</v>
      </c>
      <c r="G1929">
        <v>6.1340640000000004</v>
      </c>
    </row>
    <row r="1930" spans="1:9" x14ac:dyDescent="0.25">
      <c r="A1930">
        <v>1929</v>
      </c>
      <c r="D1930">
        <v>238.27475799999999</v>
      </c>
      <c r="E1930">
        <v>8.3930019999999992</v>
      </c>
      <c r="F1930">
        <v>251.08259799999999</v>
      </c>
      <c r="G1930">
        <v>6.1301430000000003</v>
      </c>
    </row>
    <row r="1931" spans="1:9" x14ac:dyDescent="0.25">
      <c r="A1931">
        <v>1930</v>
      </c>
      <c r="D1931">
        <v>238.23889800000001</v>
      </c>
      <c r="E1931">
        <v>8.3585349999999998</v>
      </c>
      <c r="F1931">
        <v>251.07067699999999</v>
      </c>
      <c r="G1931">
        <v>6.2077970000000002</v>
      </c>
    </row>
    <row r="1932" spans="1:9" x14ac:dyDescent="0.25">
      <c r="A1932">
        <v>1931</v>
      </c>
      <c r="D1932">
        <v>238.25566699999999</v>
      </c>
      <c r="E1932">
        <v>8.3787599999999998</v>
      </c>
      <c r="F1932">
        <v>251.14895100000001</v>
      </c>
      <c r="G1932">
        <v>6.2832840000000001</v>
      </c>
    </row>
    <row r="1933" spans="1:9" x14ac:dyDescent="0.25">
      <c r="A1933">
        <v>1932</v>
      </c>
      <c r="D1933">
        <v>238.27387999999999</v>
      </c>
      <c r="E1933">
        <v>8.3463060000000002</v>
      </c>
      <c r="F1933">
        <v>251.07181</v>
      </c>
      <c r="G1933">
        <v>6.242057</v>
      </c>
    </row>
    <row r="1934" spans="1:9" x14ac:dyDescent="0.25">
      <c r="A1934">
        <v>1933</v>
      </c>
      <c r="D1934">
        <v>238.256235</v>
      </c>
      <c r="E1934">
        <v>8.4283470000000005</v>
      </c>
      <c r="F1934">
        <v>251.15276900000001</v>
      </c>
      <c r="G1934">
        <v>6.2887529999999998</v>
      </c>
    </row>
    <row r="1935" spans="1:9" x14ac:dyDescent="0.25">
      <c r="A1935">
        <v>1934</v>
      </c>
      <c r="D1935">
        <v>238.30097000000001</v>
      </c>
      <c r="E1935">
        <v>8.4537840000000006</v>
      </c>
      <c r="F1935">
        <v>251.04090300000001</v>
      </c>
      <c r="G1935">
        <v>6.2461849999999997</v>
      </c>
    </row>
    <row r="1936" spans="1:9" x14ac:dyDescent="0.25">
      <c r="A1936">
        <v>1935</v>
      </c>
      <c r="D1936">
        <v>238.30127899999999</v>
      </c>
      <c r="E1936">
        <v>8.4823690000000003</v>
      </c>
      <c r="F1936">
        <v>251.14559800000001</v>
      </c>
      <c r="G1936">
        <v>6.2276100000000003</v>
      </c>
    </row>
    <row r="1937" spans="1:9" x14ac:dyDescent="0.25">
      <c r="A1937">
        <v>1936</v>
      </c>
      <c r="D1937">
        <v>238.23224300000001</v>
      </c>
      <c r="E1937">
        <v>8.5518710000000002</v>
      </c>
      <c r="F1937">
        <v>251.229185</v>
      </c>
      <c r="G1937">
        <v>6.1635270000000002</v>
      </c>
    </row>
    <row r="1938" spans="1:9" x14ac:dyDescent="0.25">
      <c r="A1938">
        <v>1937</v>
      </c>
      <c r="D1938">
        <v>238.23224300000001</v>
      </c>
      <c r="E1938">
        <v>8.5518710000000002</v>
      </c>
      <c r="F1938">
        <v>251.094099</v>
      </c>
      <c r="G1938">
        <v>6.2426769999999996</v>
      </c>
    </row>
    <row r="1939" spans="1:9" x14ac:dyDescent="0.25">
      <c r="A1939">
        <v>1938</v>
      </c>
      <c r="D1939">
        <v>238.24601799999999</v>
      </c>
      <c r="E1939">
        <v>8.3823729999999994</v>
      </c>
    </row>
    <row r="1940" spans="1:9" x14ac:dyDescent="0.25">
      <c r="A1940">
        <v>1939</v>
      </c>
    </row>
    <row r="1941" spans="1:9" x14ac:dyDescent="0.25">
      <c r="A1941">
        <v>1940</v>
      </c>
      <c r="B1941">
        <v>226.98636300000001</v>
      </c>
      <c r="C1941">
        <v>7.382981</v>
      </c>
      <c r="H1941">
        <v>237.319018</v>
      </c>
      <c r="I1941">
        <v>10.073326</v>
      </c>
    </row>
    <row r="1942" spans="1:9" x14ac:dyDescent="0.25">
      <c r="A1942">
        <v>1941</v>
      </c>
      <c r="B1942">
        <v>226.96784</v>
      </c>
      <c r="C1942">
        <v>7.3575949999999999</v>
      </c>
      <c r="H1942">
        <v>237.31447600000001</v>
      </c>
      <c r="I1942">
        <v>10.110218</v>
      </c>
    </row>
    <row r="1943" spans="1:9" x14ac:dyDescent="0.25">
      <c r="A1943">
        <v>1942</v>
      </c>
      <c r="B1943">
        <v>226.95205099999998</v>
      </c>
      <c r="C1943">
        <v>7.380401</v>
      </c>
      <c r="H1943">
        <v>237.308493</v>
      </c>
      <c r="I1943">
        <v>10.121259999999999</v>
      </c>
    </row>
    <row r="1944" spans="1:9" x14ac:dyDescent="0.25">
      <c r="A1944">
        <v>1943</v>
      </c>
      <c r="B1944">
        <v>226.91701499999999</v>
      </c>
      <c r="C1944">
        <v>7.4020720000000004</v>
      </c>
      <c r="H1944">
        <v>237.33000799999999</v>
      </c>
      <c r="I1944">
        <v>10.038085000000001</v>
      </c>
    </row>
    <row r="1945" spans="1:9" x14ac:dyDescent="0.25">
      <c r="A1945">
        <v>1944</v>
      </c>
      <c r="B1945">
        <v>226.8939</v>
      </c>
      <c r="C1945">
        <v>7.4665689999999998</v>
      </c>
      <c r="H1945">
        <v>237.35936599999999</v>
      </c>
      <c r="I1945">
        <v>10.056813999999999</v>
      </c>
    </row>
    <row r="1946" spans="1:9" x14ac:dyDescent="0.25">
      <c r="A1946">
        <v>1945</v>
      </c>
      <c r="B1946">
        <v>226.93357900000001</v>
      </c>
      <c r="C1946">
        <v>7.4745150000000002</v>
      </c>
      <c r="H1946">
        <v>237.333775</v>
      </c>
      <c r="I1946">
        <v>10.043606</v>
      </c>
    </row>
    <row r="1947" spans="1:9" x14ac:dyDescent="0.25">
      <c r="A1947">
        <v>1946</v>
      </c>
      <c r="B1947">
        <v>226.980583</v>
      </c>
      <c r="C1947">
        <v>7.4120819999999998</v>
      </c>
      <c r="H1947">
        <v>237.327584</v>
      </c>
      <c r="I1947">
        <v>9.9951039999999995</v>
      </c>
    </row>
    <row r="1948" spans="1:9" x14ac:dyDescent="0.25">
      <c r="A1948">
        <v>1947</v>
      </c>
      <c r="B1948">
        <v>226.97160700000001</v>
      </c>
      <c r="C1948">
        <v>7.4042389999999996</v>
      </c>
      <c r="H1948">
        <v>237.33465000000001</v>
      </c>
      <c r="I1948">
        <v>10.001245000000001</v>
      </c>
    </row>
    <row r="1949" spans="1:9" x14ac:dyDescent="0.25">
      <c r="A1949">
        <v>1948</v>
      </c>
      <c r="B1949">
        <v>226.915674</v>
      </c>
      <c r="C1949">
        <v>7.3832389999999997</v>
      </c>
      <c r="H1949">
        <v>237.32226800000001</v>
      </c>
      <c r="I1949">
        <v>9.9662089999999992</v>
      </c>
    </row>
    <row r="1950" spans="1:9" x14ac:dyDescent="0.25">
      <c r="A1950">
        <v>1949</v>
      </c>
      <c r="B1950">
        <v>226.96505400000001</v>
      </c>
      <c r="C1950">
        <v>7.4351979999999998</v>
      </c>
      <c r="H1950">
        <v>237.32257899999999</v>
      </c>
      <c r="I1950">
        <v>10.027043000000001</v>
      </c>
    </row>
    <row r="1951" spans="1:9" x14ac:dyDescent="0.25">
      <c r="A1951">
        <v>1950</v>
      </c>
      <c r="B1951">
        <v>226.920267</v>
      </c>
      <c r="C1951">
        <v>7.4010410000000002</v>
      </c>
      <c r="H1951">
        <v>237.30131900000001</v>
      </c>
      <c r="I1951">
        <v>10.131270000000001</v>
      </c>
    </row>
    <row r="1952" spans="1:9" x14ac:dyDescent="0.25">
      <c r="A1952">
        <v>1951</v>
      </c>
      <c r="B1952">
        <v>226.98636300000001</v>
      </c>
      <c r="C1952">
        <v>7.382981</v>
      </c>
      <c r="H1952">
        <v>237.319018</v>
      </c>
      <c r="I1952">
        <v>10.073326</v>
      </c>
    </row>
    <row r="1953" spans="1:9" x14ac:dyDescent="0.25">
      <c r="A1953">
        <v>1952</v>
      </c>
      <c r="H1953">
        <v>237.319018</v>
      </c>
      <c r="I1953">
        <v>10.073326</v>
      </c>
    </row>
    <row r="1954" spans="1:9" x14ac:dyDescent="0.25">
      <c r="A1954">
        <v>1953</v>
      </c>
      <c r="D1954">
        <v>216.81510599999999</v>
      </c>
      <c r="E1954">
        <v>8.4335579999999997</v>
      </c>
      <c r="F1954">
        <v>227.29966400000001</v>
      </c>
      <c r="G1954">
        <v>6.304284</v>
      </c>
    </row>
    <row r="1955" spans="1:9" x14ac:dyDescent="0.25">
      <c r="A1955">
        <v>1954</v>
      </c>
      <c r="D1955">
        <v>216.81185500000001</v>
      </c>
      <c r="E1955">
        <v>8.4091520000000006</v>
      </c>
      <c r="F1955">
        <v>227.22164699999999</v>
      </c>
      <c r="G1955">
        <v>6.221006</v>
      </c>
    </row>
    <row r="1956" spans="1:9" x14ac:dyDescent="0.25">
      <c r="A1956">
        <v>1955</v>
      </c>
      <c r="D1956">
        <v>216.827799</v>
      </c>
      <c r="E1956">
        <v>8.4169440000000009</v>
      </c>
      <c r="F1956">
        <v>227.171908</v>
      </c>
      <c r="G1956">
        <v>6.2428309999999998</v>
      </c>
    </row>
    <row r="1957" spans="1:9" x14ac:dyDescent="0.25">
      <c r="A1957">
        <v>1956</v>
      </c>
      <c r="D1957">
        <v>216.78125800000001</v>
      </c>
      <c r="E1957">
        <v>8.3902669999999997</v>
      </c>
      <c r="F1957">
        <v>227.18475599999999</v>
      </c>
      <c r="G1957">
        <v>6.2174969999999998</v>
      </c>
    </row>
    <row r="1958" spans="1:9" x14ac:dyDescent="0.25">
      <c r="A1958">
        <v>1957</v>
      </c>
      <c r="D1958">
        <v>216.817273</v>
      </c>
      <c r="E1958">
        <v>8.4271080000000005</v>
      </c>
      <c r="F1958">
        <v>227.17840999999999</v>
      </c>
      <c r="G1958">
        <v>6.2170329999999998</v>
      </c>
    </row>
    <row r="1959" spans="1:9" x14ac:dyDescent="0.25">
      <c r="A1959">
        <v>1958</v>
      </c>
      <c r="D1959">
        <v>216.81159700000001</v>
      </c>
      <c r="E1959">
        <v>8.3959440000000001</v>
      </c>
      <c r="F1959">
        <v>227.22618900000001</v>
      </c>
      <c r="G1959">
        <v>6.2670820000000003</v>
      </c>
    </row>
    <row r="1960" spans="1:9" x14ac:dyDescent="0.25">
      <c r="A1960">
        <v>1959</v>
      </c>
      <c r="D1960">
        <v>216.81572499999999</v>
      </c>
      <c r="E1960">
        <v>8.4126609999999999</v>
      </c>
      <c r="F1960">
        <v>227.23846800000001</v>
      </c>
      <c r="G1960">
        <v>6.2527379999999999</v>
      </c>
    </row>
    <row r="1961" spans="1:9" x14ac:dyDescent="0.25">
      <c r="A1961">
        <v>1960</v>
      </c>
      <c r="D1961">
        <v>216.83662200000001</v>
      </c>
      <c r="E1961">
        <v>8.421227</v>
      </c>
      <c r="F1961">
        <v>227.29099500000001</v>
      </c>
      <c r="G1961">
        <v>6.2765760000000004</v>
      </c>
    </row>
    <row r="1962" spans="1:9" x14ac:dyDescent="0.25">
      <c r="A1962">
        <v>1961</v>
      </c>
      <c r="D1962">
        <v>216.87815799999998</v>
      </c>
      <c r="E1962">
        <v>8.4905209999999993</v>
      </c>
      <c r="F1962">
        <v>227.247446</v>
      </c>
      <c r="G1962">
        <v>6.3278129999999999</v>
      </c>
    </row>
    <row r="1963" spans="1:9" x14ac:dyDescent="0.25">
      <c r="A1963">
        <v>1962</v>
      </c>
      <c r="D1963">
        <v>216.81510599999999</v>
      </c>
      <c r="E1963">
        <v>8.4335579999999997</v>
      </c>
      <c r="F1963">
        <v>227.29966400000001</v>
      </c>
      <c r="G1963">
        <v>6.304284</v>
      </c>
    </row>
    <row r="1964" spans="1:9" x14ac:dyDescent="0.25">
      <c r="A1964">
        <v>1963</v>
      </c>
    </row>
    <row r="1965" spans="1:9" x14ac:dyDescent="0.25">
      <c r="A1965">
        <v>1964</v>
      </c>
    </row>
    <row r="1966" spans="1:9" x14ac:dyDescent="0.25">
      <c r="A1966">
        <v>1965</v>
      </c>
      <c r="B1966">
        <v>205.68677</v>
      </c>
      <c r="C1966">
        <v>6.4138260000000002</v>
      </c>
    </row>
    <row r="1967" spans="1:9" x14ac:dyDescent="0.25">
      <c r="A1967">
        <v>1966</v>
      </c>
      <c r="B1967">
        <v>205.67791599999998</v>
      </c>
      <c r="C1967">
        <v>6.4232430000000003</v>
      </c>
      <c r="H1967">
        <v>214.93685400000001</v>
      </c>
      <c r="I1967">
        <v>9.4975500000000004</v>
      </c>
    </row>
    <row r="1968" spans="1:9" x14ac:dyDescent="0.25">
      <c r="A1968">
        <v>1967</v>
      </c>
      <c r="B1968">
        <v>205.69257299999998</v>
      </c>
      <c r="C1968">
        <v>6.4139780000000002</v>
      </c>
      <c r="H1968">
        <v>214.86761000000001</v>
      </c>
      <c r="I1968">
        <v>9.5287140000000008</v>
      </c>
    </row>
    <row r="1969" spans="1:9" x14ac:dyDescent="0.25">
      <c r="A1969">
        <v>1968</v>
      </c>
      <c r="B1969">
        <v>205.68208999999999</v>
      </c>
      <c r="C1969">
        <v>6.3973319999999996</v>
      </c>
      <c r="H1969">
        <v>214.89908500000001</v>
      </c>
      <c r="I1969">
        <v>9.4898100000000003</v>
      </c>
    </row>
    <row r="1970" spans="1:9" x14ac:dyDescent="0.25">
      <c r="A1970">
        <v>1969</v>
      </c>
      <c r="B1970">
        <v>205.64782600000001</v>
      </c>
      <c r="C1970">
        <v>6.4023719999999997</v>
      </c>
      <c r="H1970">
        <v>214.84661</v>
      </c>
      <c r="I1970">
        <v>9.4850110000000001</v>
      </c>
    </row>
    <row r="1971" spans="1:9" x14ac:dyDescent="0.25">
      <c r="A1971">
        <v>1970</v>
      </c>
      <c r="B1971">
        <v>205.68417299999999</v>
      </c>
      <c r="C1971">
        <v>6.3804319999999999</v>
      </c>
      <c r="H1971">
        <v>214.797076</v>
      </c>
      <c r="I1971">
        <v>9.4922339999999998</v>
      </c>
    </row>
    <row r="1972" spans="1:9" x14ac:dyDescent="0.25">
      <c r="A1972">
        <v>1971</v>
      </c>
      <c r="B1972">
        <v>205.68667099999999</v>
      </c>
      <c r="C1972">
        <v>6.3879149999999996</v>
      </c>
      <c r="H1972">
        <v>214.83494899999999</v>
      </c>
      <c r="I1972">
        <v>9.5080229999999997</v>
      </c>
    </row>
    <row r="1973" spans="1:9" x14ac:dyDescent="0.25">
      <c r="A1973">
        <v>1972</v>
      </c>
      <c r="B1973">
        <v>205.687533</v>
      </c>
      <c r="C1973">
        <v>6.3909180000000001</v>
      </c>
      <c r="H1973">
        <v>214.931127</v>
      </c>
      <c r="I1973">
        <v>9.5059079999999998</v>
      </c>
    </row>
    <row r="1974" spans="1:9" x14ac:dyDescent="0.25">
      <c r="A1974">
        <v>1973</v>
      </c>
      <c r="B1974">
        <v>205.653277</v>
      </c>
      <c r="C1974">
        <v>6.3851659999999999</v>
      </c>
      <c r="H1974">
        <v>214.95274599999999</v>
      </c>
      <c r="I1974">
        <v>9.5761330000000005</v>
      </c>
    </row>
    <row r="1975" spans="1:9" x14ac:dyDescent="0.25">
      <c r="A1975">
        <v>1974</v>
      </c>
      <c r="H1975">
        <v>214.92818600000001</v>
      </c>
      <c r="I1975">
        <v>9.5745850000000008</v>
      </c>
    </row>
    <row r="1976" spans="1:9" x14ac:dyDescent="0.25">
      <c r="A1976">
        <v>1975</v>
      </c>
      <c r="H1976">
        <v>214.93685400000001</v>
      </c>
      <c r="I1976">
        <v>9.4975500000000004</v>
      </c>
    </row>
    <row r="1977" spans="1:9" x14ac:dyDescent="0.25">
      <c r="A1977">
        <v>1976</v>
      </c>
    </row>
    <row r="1978" spans="1:9" x14ac:dyDescent="0.25">
      <c r="A1978">
        <v>1977</v>
      </c>
      <c r="D1978">
        <v>192.61304799999999</v>
      </c>
      <c r="E1978">
        <v>7.7513940000000003</v>
      </c>
      <c r="F1978">
        <v>204.291785</v>
      </c>
      <c r="G1978">
        <v>5.2622619999999998</v>
      </c>
    </row>
    <row r="1979" spans="1:9" x14ac:dyDescent="0.25">
      <c r="A1979">
        <v>1978</v>
      </c>
      <c r="D1979">
        <v>192.68080399999999</v>
      </c>
      <c r="E1979">
        <v>7.7119939999999998</v>
      </c>
      <c r="F1979">
        <v>204.350425</v>
      </c>
      <c r="G1979">
        <v>5.1872790000000002</v>
      </c>
    </row>
    <row r="1980" spans="1:9" x14ac:dyDescent="0.25">
      <c r="A1980">
        <v>1979</v>
      </c>
      <c r="D1980">
        <v>192.70182299999999</v>
      </c>
      <c r="E1980">
        <v>7.7330180000000004</v>
      </c>
      <c r="F1980">
        <v>204.40214399999999</v>
      </c>
      <c r="G1980">
        <v>5.2211819999999998</v>
      </c>
    </row>
    <row r="1981" spans="1:9" x14ac:dyDescent="0.25">
      <c r="A1981">
        <v>1980</v>
      </c>
      <c r="D1981">
        <v>192.70055300000001</v>
      </c>
      <c r="E1981">
        <v>7.7196809999999996</v>
      </c>
      <c r="F1981">
        <v>204.415381</v>
      </c>
      <c r="G1981">
        <v>5.3361749999999999</v>
      </c>
    </row>
    <row r="1982" spans="1:9" x14ac:dyDescent="0.25">
      <c r="A1982">
        <v>1981</v>
      </c>
      <c r="D1982">
        <v>192.68039199999998</v>
      </c>
      <c r="E1982">
        <v>7.7206479999999997</v>
      </c>
      <c r="F1982">
        <v>204.39195899999999</v>
      </c>
      <c r="G1982">
        <v>5.2717299999999998</v>
      </c>
    </row>
    <row r="1983" spans="1:9" x14ac:dyDescent="0.25">
      <c r="A1983">
        <v>1982</v>
      </c>
      <c r="D1983">
        <v>192.686858</v>
      </c>
      <c r="E1983">
        <v>7.7187650000000003</v>
      </c>
      <c r="F1983">
        <v>204.41415699999999</v>
      </c>
      <c r="G1983">
        <v>5.2330940000000004</v>
      </c>
    </row>
    <row r="1984" spans="1:9" x14ac:dyDescent="0.25">
      <c r="A1984">
        <v>1983</v>
      </c>
      <c r="D1984">
        <v>192.678359</v>
      </c>
      <c r="E1984">
        <v>7.7340359999999997</v>
      </c>
      <c r="F1984">
        <v>204.41268400000001</v>
      </c>
      <c r="G1984">
        <v>5.2639420000000001</v>
      </c>
    </row>
    <row r="1985" spans="1:9" x14ac:dyDescent="0.25">
      <c r="A1985">
        <v>1984</v>
      </c>
      <c r="D1985">
        <v>192.67988500000001</v>
      </c>
      <c r="E1985">
        <v>7.7378030000000004</v>
      </c>
      <c r="F1985">
        <v>204.291785</v>
      </c>
      <c r="G1985">
        <v>5.2622619999999998</v>
      </c>
    </row>
    <row r="1986" spans="1:9" x14ac:dyDescent="0.25">
      <c r="A1986">
        <v>1985</v>
      </c>
      <c r="D1986">
        <v>192.61304799999999</v>
      </c>
      <c r="E1986">
        <v>7.7513940000000003</v>
      </c>
    </row>
    <row r="1987" spans="1:9" x14ac:dyDescent="0.25">
      <c r="A1987">
        <v>1986</v>
      </c>
    </row>
    <row r="1988" spans="1:9" x14ac:dyDescent="0.25">
      <c r="A1988">
        <v>1987</v>
      </c>
    </row>
    <row r="1989" spans="1:9" x14ac:dyDescent="0.25">
      <c r="A1989">
        <v>1988</v>
      </c>
    </row>
    <row r="1990" spans="1:9" x14ac:dyDescent="0.25">
      <c r="A1990">
        <v>1989</v>
      </c>
      <c r="B1990">
        <v>179.43888899999999</v>
      </c>
      <c r="C1990">
        <v>6.8573579999999996</v>
      </c>
      <c r="H1990">
        <v>190.51578000000001</v>
      </c>
      <c r="I1990">
        <v>9.2677910000000008</v>
      </c>
    </row>
    <row r="1991" spans="1:9" x14ac:dyDescent="0.25">
      <c r="A1991">
        <v>1990</v>
      </c>
      <c r="B1991">
        <v>179.435374</v>
      </c>
      <c r="C1991">
        <v>6.8719159999999997</v>
      </c>
      <c r="H1991">
        <v>190.49577199999999</v>
      </c>
      <c r="I1991">
        <v>9.2447820000000007</v>
      </c>
    </row>
    <row r="1992" spans="1:9" x14ac:dyDescent="0.25">
      <c r="A1992">
        <v>1991</v>
      </c>
      <c r="B1992">
        <v>179.458384</v>
      </c>
      <c r="C1992">
        <v>6.8766499999999997</v>
      </c>
      <c r="H1992">
        <v>190.531711</v>
      </c>
      <c r="I1992">
        <v>9.2723220000000008</v>
      </c>
    </row>
    <row r="1993" spans="1:9" x14ac:dyDescent="0.25">
      <c r="A1993">
        <v>1992</v>
      </c>
      <c r="B1993">
        <v>179.46230199999999</v>
      </c>
      <c r="C1993">
        <v>6.8291050000000002</v>
      </c>
      <c r="H1993">
        <v>190.54164</v>
      </c>
      <c r="I1993">
        <v>9.2370439999999991</v>
      </c>
    </row>
    <row r="1994" spans="1:9" x14ac:dyDescent="0.25">
      <c r="A1994">
        <v>1993</v>
      </c>
      <c r="B1994">
        <v>179.476304</v>
      </c>
      <c r="C1994">
        <v>6.8426970000000003</v>
      </c>
      <c r="H1994">
        <v>190.54311300000001</v>
      </c>
      <c r="I1994">
        <v>9.2445280000000007</v>
      </c>
    </row>
    <row r="1995" spans="1:9" x14ac:dyDescent="0.25">
      <c r="A1995">
        <v>1994</v>
      </c>
      <c r="B1995">
        <v>179.47004199999998</v>
      </c>
      <c r="C1995">
        <v>6.8382170000000002</v>
      </c>
      <c r="H1995">
        <v>190.535426</v>
      </c>
      <c r="I1995">
        <v>9.2001390000000001</v>
      </c>
    </row>
    <row r="1996" spans="1:9" x14ac:dyDescent="0.25">
      <c r="A1996">
        <v>1995</v>
      </c>
      <c r="B1996">
        <v>179.46816000000001</v>
      </c>
      <c r="C1996">
        <v>6.8842850000000002</v>
      </c>
      <c r="H1996">
        <v>190.51256799999999</v>
      </c>
      <c r="I1996">
        <v>9.2502289999999991</v>
      </c>
    </row>
    <row r="1997" spans="1:9" x14ac:dyDescent="0.25">
      <c r="A1997">
        <v>1996</v>
      </c>
      <c r="B1997">
        <v>179.412927</v>
      </c>
      <c r="C1997">
        <v>6.9072940000000003</v>
      </c>
      <c r="H1997">
        <v>190.536292</v>
      </c>
      <c r="I1997">
        <v>9.3142169999999993</v>
      </c>
    </row>
    <row r="1998" spans="1:9" x14ac:dyDescent="0.25">
      <c r="A1998">
        <v>1997</v>
      </c>
      <c r="B1998">
        <v>179.43888899999999</v>
      </c>
      <c r="C1998">
        <v>6.8573579999999996</v>
      </c>
      <c r="H1998">
        <v>190.51578000000001</v>
      </c>
      <c r="I1998">
        <v>9.2677910000000008</v>
      </c>
    </row>
    <row r="1999" spans="1:9" x14ac:dyDescent="0.25">
      <c r="A1999">
        <v>1998</v>
      </c>
    </row>
    <row r="2000" spans="1:9" x14ac:dyDescent="0.25">
      <c r="A2000">
        <v>1999</v>
      </c>
    </row>
    <row r="2001" spans="1:9" x14ac:dyDescent="0.25">
      <c r="A2001">
        <v>2000</v>
      </c>
      <c r="D2001">
        <v>166.809358</v>
      </c>
      <c r="E2001">
        <v>8.3583300000000005</v>
      </c>
      <c r="F2001">
        <v>177.264499</v>
      </c>
      <c r="G2001">
        <v>5.6177289999999998</v>
      </c>
    </row>
    <row r="2002" spans="1:9" x14ac:dyDescent="0.25">
      <c r="A2002">
        <v>2001</v>
      </c>
      <c r="D2002">
        <v>166.77891599999998</v>
      </c>
      <c r="E2002">
        <v>8.3052869999999999</v>
      </c>
      <c r="F2002">
        <v>177.21176</v>
      </c>
      <c r="G2002">
        <v>5.610195</v>
      </c>
    </row>
    <row r="2003" spans="1:9" x14ac:dyDescent="0.25">
      <c r="A2003">
        <v>2002</v>
      </c>
      <c r="D2003">
        <v>166.76715899999999</v>
      </c>
      <c r="E2003">
        <v>8.3165370000000003</v>
      </c>
      <c r="F2003">
        <v>177.23029</v>
      </c>
      <c r="G2003">
        <v>5.5923780000000001</v>
      </c>
    </row>
    <row r="2004" spans="1:9" x14ac:dyDescent="0.25">
      <c r="A2004">
        <v>2003</v>
      </c>
      <c r="D2004">
        <v>166.79759899999999</v>
      </c>
      <c r="E2004">
        <v>8.3221369999999997</v>
      </c>
      <c r="F2004">
        <v>177.23354999999998</v>
      </c>
      <c r="G2004">
        <v>5.5866259999999999</v>
      </c>
    </row>
    <row r="2005" spans="1:9" x14ac:dyDescent="0.25">
      <c r="A2005">
        <v>2004</v>
      </c>
      <c r="D2005">
        <v>166.81439699999999</v>
      </c>
      <c r="E2005">
        <v>8.3618419999999993</v>
      </c>
      <c r="F2005">
        <v>177.24281400000001</v>
      </c>
      <c r="G2005">
        <v>5.5931420000000003</v>
      </c>
    </row>
    <row r="2006" spans="1:9" x14ac:dyDescent="0.25">
      <c r="A2006">
        <v>2005</v>
      </c>
      <c r="D2006">
        <v>166.82793900000001</v>
      </c>
      <c r="E2006">
        <v>8.369783</v>
      </c>
      <c r="F2006">
        <v>177.25258500000001</v>
      </c>
      <c r="G2006">
        <v>5.6404829999999997</v>
      </c>
    </row>
    <row r="2007" spans="1:9" x14ac:dyDescent="0.25">
      <c r="A2007">
        <v>2006</v>
      </c>
      <c r="D2007">
        <v>166.785788</v>
      </c>
      <c r="E2007">
        <v>8.3815419999999996</v>
      </c>
      <c r="F2007">
        <v>177.26297299999999</v>
      </c>
      <c r="G2007">
        <v>5.6138089999999998</v>
      </c>
    </row>
    <row r="2008" spans="1:9" x14ac:dyDescent="0.25">
      <c r="A2008">
        <v>2007</v>
      </c>
      <c r="D2008">
        <v>166.81745000000001</v>
      </c>
      <c r="E2008">
        <v>8.3511509999999998</v>
      </c>
      <c r="F2008">
        <v>177.25294400000001</v>
      </c>
      <c r="G2008">
        <v>5.6340180000000002</v>
      </c>
    </row>
    <row r="2009" spans="1:9" x14ac:dyDescent="0.25">
      <c r="A2009">
        <v>2008</v>
      </c>
      <c r="D2009">
        <v>166.809358</v>
      </c>
      <c r="E2009">
        <v>8.3583300000000005</v>
      </c>
      <c r="F2009">
        <v>177.264499</v>
      </c>
      <c r="G2009">
        <v>5.6177289999999998</v>
      </c>
    </row>
    <row r="2010" spans="1:9" x14ac:dyDescent="0.25">
      <c r="A2010">
        <v>2009</v>
      </c>
    </row>
    <row r="2011" spans="1:9" x14ac:dyDescent="0.25">
      <c r="A2011">
        <v>2010</v>
      </c>
      <c r="B2011">
        <v>156.51639899999998</v>
      </c>
      <c r="C2011">
        <v>7.3193669999999997</v>
      </c>
    </row>
    <row r="2012" spans="1:9" x14ac:dyDescent="0.25">
      <c r="A2012">
        <v>2011</v>
      </c>
      <c r="B2012">
        <v>156.51639899999998</v>
      </c>
      <c r="C2012">
        <v>7.3193669999999997</v>
      </c>
    </row>
    <row r="2013" spans="1:9" x14ac:dyDescent="0.25">
      <c r="A2013">
        <v>2012</v>
      </c>
      <c r="B2013">
        <v>156.42919899999998</v>
      </c>
      <c r="C2013">
        <v>7.3294459999999999</v>
      </c>
      <c r="H2013">
        <v>164.166034</v>
      </c>
      <c r="I2013">
        <v>9.2395390000000006</v>
      </c>
    </row>
    <row r="2014" spans="1:9" x14ac:dyDescent="0.25">
      <c r="A2014">
        <v>2013</v>
      </c>
      <c r="B2014">
        <v>156.46753000000001</v>
      </c>
      <c r="C2014">
        <v>7.2965619999999998</v>
      </c>
      <c r="H2014">
        <v>164.111617</v>
      </c>
      <c r="I2014">
        <v>9.1699520000000003</v>
      </c>
    </row>
    <row r="2015" spans="1:9" x14ac:dyDescent="0.25">
      <c r="A2015">
        <v>2014</v>
      </c>
      <c r="B2015">
        <v>156.472264</v>
      </c>
      <c r="C2015">
        <v>7.3010409999999997</v>
      </c>
      <c r="H2015">
        <v>164.12444599999998</v>
      </c>
      <c r="I2015">
        <v>9.1839510000000004</v>
      </c>
    </row>
    <row r="2016" spans="1:9" x14ac:dyDescent="0.25">
      <c r="A2016">
        <v>2015</v>
      </c>
      <c r="B2016">
        <v>156.471756</v>
      </c>
      <c r="C2016">
        <v>7.2920819999999997</v>
      </c>
      <c r="H2016">
        <v>164.17484200000001</v>
      </c>
      <c r="I2016">
        <v>9.2031430000000007</v>
      </c>
    </row>
    <row r="2017" spans="1:9" x14ac:dyDescent="0.25">
      <c r="A2017">
        <v>2016</v>
      </c>
      <c r="B2017">
        <v>156.499447</v>
      </c>
      <c r="C2017">
        <v>7.2595539999999996</v>
      </c>
      <c r="H2017">
        <v>164.193423</v>
      </c>
      <c r="I2017">
        <v>9.1980009999999996</v>
      </c>
    </row>
    <row r="2018" spans="1:9" x14ac:dyDescent="0.25">
      <c r="A2018">
        <v>2017</v>
      </c>
      <c r="B2018">
        <v>156.482496</v>
      </c>
      <c r="C2018">
        <v>7.2643899999999997</v>
      </c>
      <c r="H2018">
        <v>164.16868099999999</v>
      </c>
      <c r="I2018">
        <v>9.2002919999999992</v>
      </c>
    </row>
    <row r="2019" spans="1:9" x14ac:dyDescent="0.25">
      <c r="A2019">
        <v>2018</v>
      </c>
      <c r="B2019">
        <v>156.50993399999999</v>
      </c>
      <c r="C2019">
        <v>7.2635249999999996</v>
      </c>
      <c r="H2019">
        <v>164.15651600000001</v>
      </c>
      <c r="I2019">
        <v>9.2098619999999993</v>
      </c>
    </row>
    <row r="2020" spans="1:9" x14ac:dyDescent="0.25">
      <c r="A2020">
        <v>2019</v>
      </c>
      <c r="B2020">
        <v>156.51639899999998</v>
      </c>
      <c r="C2020">
        <v>7.3193669999999997</v>
      </c>
      <c r="H2020">
        <v>164.129842</v>
      </c>
      <c r="I2020">
        <v>9.1925030000000003</v>
      </c>
    </row>
    <row r="2021" spans="1:9" x14ac:dyDescent="0.25">
      <c r="A2021">
        <v>2020</v>
      </c>
      <c r="H2021">
        <v>164.17433299999999</v>
      </c>
      <c r="I2021">
        <v>9.2261509999999998</v>
      </c>
    </row>
    <row r="2022" spans="1:9" x14ac:dyDescent="0.25">
      <c r="A2022">
        <v>2021</v>
      </c>
      <c r="H2022">
        <v>164.166034</v>
      </c>
      <c r="I2022">
        <v>9.2395390000000006</v>
      </c>
    </row>
    <row r="2023" spans="1:9" x14ac:dyDescent="0.25">
      <c r="A2023">
        <v>2022</v>
      </c>
      <c r="D2023">
        <v>135.67764900000003</v>
      </c>
      <c r="E2023">
        <v>7.9418550000000003</v>
      </c>
      <c r="F2023">
        <v>155.56692699999999</v>
      </c>
      <c r="G2023">
        <v>6.1746759999999998</v>
      </c>
    </row>
    <row r="2024" spans="1:9" x14ac:dyDescent="0.25">
      <c r="A2024">
        <v>2023</v>
      </c>
      <c r="D2024">
        <v>135.74657300000001</v>
      </c>
      <c r="E2024">
        <v>7.9951150000000002</v>
      </c>
      <c r="F2024">
        <v>155.56692699999999</v>
      </c>
      <c r="G2024">
        <v>6.1746759999999998</v>
      </c>
    </row>
    <row r="2025" spans="1:9" x14ac:dyDescent="0.25">
      <c r="A2025">
        <v>2024</v>
      </c>
      <c r="D2025">
        <v>135.69792100000001</v>
      </c>
      <c r="E2025">
        <v>7.950825</v>
      </c>
      <c r="F2025">
        <v>155.56692699999999</v>
      </c>
      <c r="G2025">
        <v>6.1746759999999998</v>
      </c>
    </row>
    <row r="2026" spans="1:9" x14ac:dyDescent="0.25">
      <c r="A2026">
        <v>2025</v>
      </c>
      <c r="D2026">
        <v>135.75756000000001</v>
      </c>
      <c r="E2026">
        <v>7.9937469999999999</v>
      </c>
      <c r="F2026">
        <v>155.50461899999999</v>
      </c>
      <c r="G2026">
        <v>6.1542120000000002</v>
      </c>
    </row>
    <row r="2027" spans="1:9" x14ac:dyDescent="0.25">
      <c r="A2027">
        <v>2026</v>
      </c>
      <c r="D2027">
        <v>135.71890200000001</v>
      </c>
      <c r="E2027">
        <v>7.9485950000000001</v>
      </c>
      <c r="F2027">
        <v>155.54483399999998</v>
      </c>
      <c r="G2027">
        <v>6.1147099999999996</v>
      </c>
    </row>
    <row r="2028" spans="1:9" x14ac:dyDescent="0.25">
      <c r="A2028">
        <v>2027</v>
      </c>
      <c r="D2028">
        <v>135.76207600000001</v>
      </c>
      <c r="E2028">
        <v>7.9684090000000003</v>
      </c>
      <c r="F2028">
        <v>155.571305</v>
      </c>
      <c r="G2028">
        <v>6.1023399999999999</v>
      </c>
    </row>
    <row r="2029" spans="1:9" x14ac:dyDescent="0.25">
      <c r="A2029">
        <v>2028</v>
      </c>
      <c r="D2029">
        <v>135.75933700000002</v>
      </c>
      <c r="E2029">
        <v>7.9960779999999998</v>
      </c>
      <c r="F2029">
        <v>155.58011099999999</v>
      </c>
      <c r="G2029">
        <v>6.1215310000000001</v>
      </c>
    </row>
    <row r="2030" spans="1:9" x14ac:dyDescent="0.25">
      <c r="A2030">
        <v>2029</v>
      </c>
      <c r="D2030">
        <v>135.67764900000003</v>
      </c>
      <c r="E2030">
        <v>7.9418550000000003</v>
      </c>
      <c r="F2030">
        <v>155.624652</v>
      </c>
      <c r="G2030">
        <v>6.0545920000000004</v>
      </c>
    </row>
    <row r="2031" spans="1:9" x14ac:dyDescent="0.25">
      <c r="A2031">
        <v>2030</v>
      </c>
      <c r="D2031">
        <v>135.67764900000003</v>
      </c>
      <c r="E2031">
        <v>7.9418550000000003</v>
      </c>
      <c r="F2031">
        <v>155.56692699999999</v>
      </c>
      <c r="G2031">
        <v>6.1746759999999998</v>
      </c>
    </row>
    <row r="2032" spans="1:9" x14ac:dyDescent="0.25">
      <c r="A2032">
        <v>2031</v>
      </c>
    </row>
    <row r="2033" spans="1:9" x14ac:dyDescent="0.25">
      <c r="A2033">
        <v>2032</v>
      </c>
    </row>
    <row r="2034" spans="1:9" x14ac:dyDescent="0.25">
      <c r="A2034">
        <v>2033</v>
      </c>
      <c r="H2034">
        <v>134.13633600000003</v>
      </c>
      <c r="I2034">
        <v>9.3594679999999997</v>
      </c>
    </row>
    <row r="2035" spans="1:9" x14ac:dyDescent="0.25">
      <c r="A2035">
        <v>2034</v>
      </c>
      <c r="B2035">
        <v>123.64481600000001</v>
      </c>
      <c r="C2035">
        <v>7.6122569999999996</v>
      </c>
      <c r="H2035">
        <v>134.11130400000002</v>
      </c>
      <c r="I2035">
        <v>9.3973230000000001</v>
      </c>
    </row>
    <row r="2036" spans="1:9" x14ac:dyDescent="0.25">
      <c r="A2036">
        <v>2035</v>
      </c>
      <c r="B2036">
        <v>123.63995300000001</v>
      </c>
      <c r="C2036">
        <v>7.591075</v>
      </c>
      <c r="H2036">
        <v>134.14804000000001</v>
      </c>
      <c r="I2036">
        <v>9.3758870000000005</v>
      </c>
    </row>
    <row r="2037" spans="1:9" x14ac:dyDescent="0.25">
      <c r="A2037">
        <v>2036</v>
      </c>
      <c r="B2037">
        <v>123.64648700000001</v>
      </c>
      <c r="C2037">
        <v>7.568524</v>
      </c>
      <c r="H2037">
        <v>134.183921</v>
      </c>
      <c r="I2037">
        <v>9.3986400000000003</v>
      </c>
    </row>
    <row r="2038" spans="1:9" x14ac:dyDescent="0.25">
      <c r="A2038">
        <v>2037</v>
      </c>
      <c r="B2038">
        <v>123.675933</v>
      </c>
      <c r="C2038">
        <v>7.5771389999999998</v>
      </c>
      <c r="H2038">
        <v>134.14297400000001</v>
      </c>
      <c r="I2038">
        <v>9.4250930000000004</v>
      </c>
    </row>
    <row r="2039" spans="1:9" x14ac:dyDescent="0.25">
      <c r="A2039">
        <v>2038</v>
      </c>
      <c r="B2039">
        <v>123.654498</v>
      </c>
      <c r="C2039">
        <v>7.5727310000000001</v>
      </c>
      <c r="H2039">
        <v>134.10871800000001</v>
      </c>
      <c r="I2039">
        <v>9.4957349999999998</v>
      </c>
    </row>
    <row r="2040" spans="1:9" x14ac:dyDescent="0.25">
      <c r="A2040">
        <v>2039</v>
      </c>
      <c r="B2040">
        <v>123.64294000000001</v>
      </c>
      <c r="C2040">
        <v>7.6000449999999997</v>
      </c>
      <c r="H2040">
        <v>134.15067200000001</v>
      </c>
      <c r="I2040">
        <v>9.4614279999999997</v>
      </c>
    </row>
    <row r="2041" spans="1:9" x14ac:dyDescent="0.25">
      <c r="A2041">
        <v>2040</v>
      </c>
      <c r="B2041">
        <v>123.67547500000001</v>
      </c>
      <c r="C2041">
        <v>7.605721</v>
      </c>
      <c r="H2041">
        <v>134.08566200000001</v>
      </c>
      <c r="I2041">
        <v>9.4887420000000002</v>
      </c>
    </row>
    <row r="2042" spans="1:9" x14ac:dyDescent="0.25">
      <c r="A2042">
        <v>2041</v>
      </c>
      <c r="B2042">
        <v>123.578631</v>
      </c>
      <c r="C2042">
        <v>7.6500110000000001</v>
      </c>
      <c r="H2042">
        <v>134.13633600000003</v>
      </c>
      <c r="I2042">
        <v>9.3594679999999997</v>
      </c>
    </row>
    <row r="2043" spans="1:9" x14ac:dyDescent="0.25">
      <c r="A2043">
        <v>2042</v>
      </c>
      <c r="B2043">
        <v>123.64481600000001</v>
      </c>
      <c r="C2043">
        <v>7.6122569999999996</v>
      </c>
      <c r="H2043">
        <v>134.13633600000003</v>
      </c>
      <c r="I2043">
        <v>9.3594679999999997</v>
      </c>
    </row>
    <row r="2044" spans="1:9" x14ac:dyDescent="0.25">
      <c r="A2044">
        <v>2043</v>
      </c>
    </row>
    <row r="2045" spans="1:9" x14ac:dyDescent="0.25">
      <c r="A2045">
        <v>2044</v>
      </c>
    </row>
    <row r="2046" spans="1:9" x14ac:dyDescent="0.25">
      <c r="A2046">
        <v>2045</v>
      </c>
      <c r="D2046">
        <v>111.86946800000001</v>
      </c>
      <c r="E2046">
        <v>9.7993349999999992</v>
      </c>
    </row>
    <row r="2047" spans="1:9" x14ac:dyDescent="0.25">
      <c r="A2047">
        <v>2046</v>
      </c>
      <c r="D2047">
        <v>111.896529</v>
      </c>
      <c r="E2047">
        <v>9.8075460000000003</v>
      </c>
    </row>
    <row r="2048" spans="1:9" x14ac:dyDescent="0.25">
      <c r="A2048">
        <v>2047</v>
      </c>
      <c r="D2048">
        <v>111.88898</v>
      </c>
      <c r="E2048">
        <v>9.8112449999999995</v>
      </c>
    </row>
    <row r="2049" spans="1:9" x14ac:dyDescent="0.25">
      <c r="A2049">
        <v>2048</v>
      </c>
      <c r="D2049">
        <v>111.88370800000001</v>
      </c>
      <c r="E2049">
        <v>9.7923419999999997</v>
      </c>
      <c r="F2049">
        <v>119.389396</v>
      </c>
      <c r="G2049">
        <v>7.2673560000000004</v>
      </c>
    </row>
    <row r="2050" spans="1:9" x14ac:dyDescent="0.25">
      <c r="A2050">
        <v>2049</v>
      </c>
      <c r="D2050">
        <v>111.89252800000001</v>
      </c>
      <c r="E2050">
        <v>9.7912780000000001</v>
      </c>
      <c r="F2050">
        <v>119.246234</v>
      </c>
      <c r="G2050">
        <v>7.1957500000000003</v>
      </c>
    </row>
    <row r="2051" spans="1:9" x14ac:dyDescent="0.25">
      <c r="A2051">
        <v>2050</v>
      </c>
      <c r="D2051">
        <v>111.91340500000001</v>
      </c>
      <c r="E2051">
        <v>9.8199100000000001</v>
      </c>
      <c r="F2051">
        <v>119.278209</v>
      </c>
      <c r="G2051">
        <v>7.2390790000000003</v>
      </c>
    </row>
    <row r="2052" spans="1:9" x14ac:dyDescent="0.25">
      <c r="A2052">
        <v>2051</v>
      </c>
      <c r="D2052">
        <v>111.92262600000001</v>
      </c>
      <c r="E2052">
        <v>9.804252</v>
      </c>
      <c r="F2052">
        <v>119.31409000000001</v>
      </c>
      <c r="G2052">
        <v>7.2605659999999999</v>
      </c>
    </row>
    <row r="2053" spans="1:9" x14ac:dyDescent="0.25">
      <c r="A2053">
        <v>2052</v>
      </c>
      <c r="D2053">
        <v>111.83824800000001</v>
      </c>
      <c r="E2053">
        <v>9.8277649999999994</v>
      </c>
      <c r="F2053">
        <v>119.310946</v>
      </c>
      <c r="G2053">
        <v>7.2305659999999996</v>
      </c>
    </row>
    <row r="2054" spans="1:9" x14ac:dyDescent="0.25">
      <c r="A2054">
        <v>2053</v>
      </c>
      <c r="D2054">
        <v>111.86946800000001</v>
      </c>
      <c r="E2054">
        <v>9.7993349999999992</v>
      </c>
      <c r="F2054">
        <v>119.39567500000001</v>
      </c>
      <c r="G2054">
        <v>7.2508350000000004</v>
      </c>
    </row>
    <row r="2055" spans="1:9" x14ac:dyDescent="0.25">
      <c r="A2055">
        <v>2054</v>
      </c>
      <c r="F2055">
        <v>119.36562600000001</v>
      </c>
      <c r="G2055">
        <v>7.1906319999999999</v>
      </c>
      <c r="H2055">
        <v>111.80014300000001</v>
      </c>
      <c r="I2055">
        <v>10.495574</v>
      </c>
    </row>
    <row r="2056" spans="1:9" x14ac:dyDescent="0.25">
      <c r="A2056">
        <v>2055</v>
      </c>
      <c r="F2056">
        <v>119.27172400000001</v>
      </c>
      <c r="G2056">
        <v>7.214906</v>
      </c>
      <c r="H2056">
        <v>111.735427</v>
      </c>
      <c r="I2056">
        <v>10.542349</v>
      </c>
    </row>
    <row r="2057" spans="1:9" x14ac:dyDescent="0.25">
      <c r="A2057">
        <v>2056</v>
      </c>
      <c r="F2057">
        <v>119.293616</v>
      </c>
      <c r="G2057">
        <v>7.1749739999999997</v>
      </c>
      <c r="H2057">
        <v>111.713992</v>
      </c>
      <c r="I2057">
        <v>10.519444</v>
      </c>
    </row>
    <row r="2058" spans="1:9" x14ac:dyDescent="0.25">
      <c r="A2058">
        <v>2057</v>
      </c>
      <c r="F2058">
        <v>119.389396</v>
      </c>
      <c r="G2058">
        <v>7.2673560000000004</v>
      </c>
      <c r="H2058">
        <v>111.726916</v>
      </c>
      <c r="I2058">
        <v>10.512957</v>
      </c>
    </row>
    <row r="2059" spans="1:9" x14ac:dyDescent="0.25">
      <c r="A2059">
        <v>2058</v>
      </c>
      <c r="B2059">
        <v>96.077737000000013</v>
      </c>
      <c r="C2059">
        <v>7.3244170000000004</v>
      </c>
      <c r="H2059">
        <v>111.725345</v>
      </c>
      <c r="I2059">
        <v>10.514173</v>
      </c>
    </row>
    <row r="2060" spans="1:9" x14ac:dyDescent="0.25">
      <c r="A2060">
        <v>2059</v>
      </c>
      <c r="B2060">
        <v>96.113866000000002</v>
      </c>
      <c r="C2060">
        <v>7.3514280000000003</v>
      </c>
      <c r="H2060">
        <v>111.749469</v>
      </c>
      <c r="I2060">
        <v>10.508141999999999</v>
      </c>
    </row>
    <row r="2061" spans="1:9" x14ac:dyDescent="0.25">
      <c r="A2061">
        <v>2060</v>
      </c>
      <c r="B2061">
        <v>96.081485000000015</v>
      </c>
      <c r="C2061">
        <v>7.3688599999999997</v>
      </c>
      <c r="H2061">
        <v>111.765529</v>
      </c>
      <c r="I2061">
        <v>10.558515</v>
      </c>
    </row>
    <row r="2062" spans="1:9" x14ac:dyDescent="0.25">
      <c r="A2062">
        <v>2061</v>
      </c>
      <c r="B2062">
        <v>96.099475000000012</v>
      </c>
      <c r="C2062">
        <v>7.3545189999999998</v>
      </c>
      <c r="H2062">
        <v>111.62333600000001</v>
      </c>
      <c r="I2062">
        <v>10.557855999999999</v>
      </c>
    </row>
    <row r="2063" spans="1:9" x14ac:dyDescent="0.25">
      <c r="A2063">
        <v>2062</v>
      </c>
      <c r="B2063">
        <v>96.097093000000001</v>
      </c>
      <c r="C2063">
        <v>7.3703799999999999</v>
      </c>
      <c r="H2063">
        <v>111.80014300000001</v>
      </c>
      <c r="I2063">
        <v>10.495574</v>
      </c>
    </row>
    <row r="2064" spans="1:9" x14ac:dyDescent="0.25">
      <c r="A2064">
        <v>2063</v>
      </c>
      <c r="B2064">
        <v>96.097498999999999</v>
      </c>
      <c r="C2064">
        <v>7.3469680000000004</v>
      </c>
    </row>
    <row r="2065" spans="1:9" x14ac:dyDescent="0.25">
      <c r="A2065">
        <v>2064</v>
      </c>
      <c r="B2065">
        <v>96.093446</v>
      </c>
      <c r="C2065">
        <v>7.3646029999999998</v>
      </c>
    </row>
    <row r="2066" spans="1:9" x14ac:dyDescent="0.25">
      <c r="A2066">
        <v>2065</v>
      </c>
      <c r="B2066">
        <v>96.075961000000007</v>
      </c>
      <c r="C2066">
        <v>7.3608539999999998</v>
      </c>
    </row>
    <row r="2067" spans="1:9" x14ac:dyDescent="0.25">
      <c r="A2067">
        <v>2066</v>
      </c>
      <c r="B2067">
        <v>95.874019000000004</v>
      </c>
      <c r="C2067">
        <v>7.3915629999999997</v>
      </c>
      <c r="D2067">
        <v>88.382317999999998</v>
      </c>
      <c r="E2067">
        <v>9.0780119999999993</v>
      </c>
    </row>
    <row r="2068" spans="1:9" x14ac:dyDescent="0.25">
      <c r="A2068">
        <v>2067</v>
      </c>
      <c r="B2068">
        <v>96.077737000000013</v>
      </c>
      <c r="C2068">
        <v>7.3244170000000004</v>
      </c>
      <c r="D2068">
        <v>88.397876000000011</v>
      </c>
      <c r="E2068">
        <v>9.1043129999999994</v>
      </c>
    </row>
    <row r="2069" spans="1:9" x14ac:dyDescent="0.25">
      <c r="A2069">
        <v>2068</v>
      </c>
      <c r="D2069">
        <v>88.395190000000014</v>
      </c>
      <c r="E2069">
        <v>9.1057319999999997</v>
      </c>
    </row>
    <row r="2070" spans="1:9" x14ac:dyDescent="0.25">
      <c r="A2070">
        <v>2069</v>
      </c>
      <c r="D2070">
        <v>88.410798</v>
      </c>
      <c r="E2070">
        <v>9.0813059999999997</v>
      </c>
    </row>
    <row r="2071" spans="1:9" x14ac:dyDescent="0.25">
      <c r="A2071">
        <v>2070</v>
      </c>
      <c r="D2071">
        <v>88.410394000000011</v>
      </c>
      <c r="E2071">
        <v>9.0883000000000003</v>
      </c>
    </row>
    <row r="2072" spans="1:9" x14ac:dyDescent="0.25">
      <c r="A2072">
        <v>2071</v>
      </c>
      <c r="D2072">
        <v>88.384904000000006</v>
      </c>
      <c r="E2072">
        <v>9.0891099999999998</v>
      </c>
    </row>
    <row r="2073" spans="1:9" x14ac:dyDescent="0.25">
      <c r="A2073">
        <v>2072</v>
      </c>
      <c r="D2073">
        <v>88.406238000000002</v>
      </c>
      <c r="E2073">
        <v>9.0775570000000005</v>
      </c>
      <c r="F2073">
        <v>90.916680000000014</v>
      </c>
      <c r="G2073">
        <v>6.0328359999999996</v>
      </c>
    </row>
    <row r="2074" spans="1:9" x14ac:dyDescent="0.25">
      <c r="A2074">
        <v>2073</v>
      </c>
      <c r="D2074">
        <v>88.382317999999998</v>
      </c>
      <c r="E2074">
        <v>9.0780119999999993</v>
      </c>
      <c r="F2074">
        <v>90.904162000000014</v>
      </c>
      <c r="G2074">
        <v>6.0247279999999996</v>
      </c>
    </row>
    <row r="2075" spans="1:9" x14ac:dyDescent="0.25">
      <c r="A2075">
        <v>2074</v>
      </c>
      <c r="D2075">
        <v>88.342587000000009</v>
      </c>
      <c r="E2075">
        <v>9.1001580000000004</v>
      </c>
      <c r="F2075">
        <v>90.923421000000005</v>
      </c>
      <c r="G2075">
        <v>6.0169240000000004</v>
      </c>
    </row>
    <row r="2076" spans="1:9" x14ac:dyDescent="0.25">
      <c r="A2076">
        <v>2075</v>
      </c>
      <c r="F2076">
        <v>90.975566000000015</v>
      </c>
      <c r="G2076">
        <v>5.939845</v>
      </c>
      <c r="H2076">
        <v>88.232774000000006</v>
      </c>
      <c r="I2076">
        <v>10.169828000000001</v>
      </c>
    </row>
    <row r="2077" spans="1:9" x14ac:dyDescent="0.25">
      <c r="A2077">
        <v>2076</v>
      </c>
      <c r="F2077">
        <v>90.95154500000001</v>
      </c>
      <c r="G2077">
        <v>5.9769399999999999</v>
      </c>
      <c r="H2077">
        <v>88.160914000000005</v>
      </c>
      <c r="I2077">
        <v>10.158072000000001</v>
      </c>
    </row>
    <row r="2078" spans="1:9" x14ac:dyDescent="0.25">
      <c r="A2078">
        <v>2077</v>
      </c>
      <c r="F2078">
        <v>90.990464000000003</v>
      </c>
      <c r="G2078">
        <v>5.9918889999999996</v>
      </c>
      <c r="H2078">
        <v>88.201253000000008</v>
      </c>
      <c r="I2078">
        <v>10.176214</v>
      </c>
    </row>
    <row r="2079" spans="1:9" x14ac:dyDescent="0.25">
      <c r="A2079">
        <v>2078</v>
      </c>
      <c r="F2079">
        <v>91.003083000000004</v>
      </c>
      <c r="G2079">
        <v>6.0101329999999997</v>
      </c>
      <c r="H2079">
        <v>88.21296000000001</v>
      </c>
      <c r="I2079">
        <v>10.157413</v>
      </c>
    </row>
    <row r="2080" spans="1:9" x14ac:dyDescent="0.25">
      <c r="A2080">
        <v>2079</v>
      </c>
      <c r="B2080">
        <v>75.014575000000008</v>
      </c>
      <c r="C2080">
        <v>7.4197899999999999</v>
      </c>
      <c r="F2080">
        <v>90.978911000000011</v>
      </c>
      <c r="G2080">
        <v>5.9512980000000004</v>
      </c>
      <c r="H2080">
        <v>88.205966000000004</v>
      </c>
      <c r="I2080">
        <v>10.168461000000001</v>
      </c>
    </row>
    <row r="2081" spans="1:9" x14ac:dyDescent="0.25">
      <c r="A2081">
        <v>2080</v>
      </c>
      <c r="B2081">
        <v>74.96552100000001</v>
      </c>
      <c r="C2081">
        <v>7.4138099999999998</v>
      </c>
      <c r="F2081">
        <v>90.916680000000014</v>
      </c>
      <c r="G2081">
        <v>6.0328359999999996</v>
      </c>
      <c r="H2081">
        <v>88.22750400000001</v>
      </c>
      <c r="I2081">
        <v>10.168005000000001</v>
      </c>
    </row>
    <row r="2082" spans="1:9" x14ac:dyDescent="0.25">
      <c r="A2082">
        <v>2081</v>
      </c>
      <c r="B2082">
        <v>74.976822000000013</v>
      </c>
      <c r="C2082">
        <v>7.4166480000000004</v>
      </c>
      <c r="H2082">
        <v>88.203633000000011</v>
      </c>
      <c r="I2082">
        <v>10.174541</v>
      </c>
    </row>
    <row r="2083" spans="1:9" x14ac:dyDescent="0.25">
      <c r="A2083">
        <v>2082</v>
      </c>
      <c r="B2083">
        <v>74.976974000000013</v>
      </c>
      <c r="C2083">
        <v>7.4320539999999999</v>
      </c>
      <c r="H2083">
        <v>88.232774000000006</v>
      </c>
      <c r="I2083">
        <v>10.169828000000001</v>
      </c>
    </row>
    <row r="2084" spans="1:9" x14ac:dyDescent="0.25">
      <c r="A2084">
        <v>2083</v>
      </c>
      <c r="B2084">
        <v>74.946568000000013</v>
      </c>
      <c r="C2084">
        <v>7.4334730000000002</v>
      </c>
      <c r="H2084">
        <v>88.232774000000006</v>
      </c>
      <c r="I2084">
        <v>10.169828000000001</v>
      </c>
    </row>
    <row r="2085" spans="1:9" x14ac:dyDescent="0.25">
      <c r="A2085">
        <v>2084</v>
      </c>
      <c r="B2085">
        <v>74.961366000000012</v>
      </c>
      <c r="C2085">
        <v>7.4036239999999998</v>
      </c>
    </row>
    <row r="2086" spans="1:9" x14ac:dyDescent="0.25">
      <c r="A2086">
        <v>2085</v>
      </c>
      <c r="B2086">
        <v>74.952751000000006</v>
      </c>
      <c r="C2086">
        <v>7.4046380000000003</v>
      </c>
    </row>
    <row r="2087" spans="1:9" x14ac:dyDescent="0.25">
      <c r="A2087">
        <v>2086</v>
      </c>
      <c r="B2087">
        <v>74.91758200000001</v>
      </c>
      <c r="C2087">
        <v>7.4034209999999998</v>
      </c>
      <c r="D2087">
        <v>70.134063000000012</v>
      </c>
      <c r="E2087">
        <v>9.1980649999999997</v>
      </c>
    </row>
    <row r="2088" spans="1:9" x14ac:dyDescent="0.25">
      <c r="A2088">
        <v>2087</v>
      </c>
      <c r="B2088">
        <v>74.948900000000009</v>
      </c>
      <c r="C2088">
        <v>7.4085910000000004</v>
      </c>
      <c r="D2088">
        <v>70.180838000000008</v>
      </c>
      <c r="E2088">
        <v>9.1767810000000001</v>
      </c>
    </row>
    <row r="2089" spans="1:9" x14ac:dyDescent="0.25">
      <c r="A2089">
        <v>2088</v>
      </c>
      <c r="B2089">
        <v>75.014575000000008</v>
      </c>
      <c r="C2089">
        <v>7.4197899999999999</v>
      </c>
      <c r="D2089">
        <v>70.11506</v>
      </c>
      <c r="E2089">
        <v>9.2079970000000007</v>
      </c>
    </row>
    <row r="2090" spans="1:9" x14ac:dyDescent="0.25">
      <c r="A2090">
        <v>2089</v>
      </c>
      <c r="D2090">
        <v>70.114452</v>
      </c>
      <c r="E2090">
        <v>9.1895500000000006</v>
      </c>
    </row>
    <row r="2091" spans="1:9" x14ac:dyDescent="0.25">
      <c r="A2091">
        <v>2090</v>
      </c>
      <c r="D2091">
        <v>70.117340000000013</v>
      </c>
      <c r="E2091">
        <v>9.1975569999999998</v>
      </c>
    </row>
    <row r="2092" spans="1:9" x14ac:dyDescent="0.25">
      <c r="A2092">
        <v>2091</v>
      </c>
      <c r="D2092">
        <v>70.138776000000007</v>
      </c>
      <c r="E2092">
        <v>9.1932500000000008</v>
      </c>
    </row>
    <row r="2093" spans="1:9" x14ac:dyDescent="0.25">
      <c r="A2093">
        <v>2092</v>
      </c>
      <c r="D2093">
        <v>70.146884</v>
      </c>
      <c r="E2093">
        <v>9.1797699999999995</v>
      </c>
    </row>
    <row r="2094" spans="1:9" x14ac:dyDescent="0.25">
      <c r="A2094">
        <v>2093</v>
      </c>
      <c r="D2094">
        <v>70.140651000000005</v>
      </c>
      <c r="E2094">
        <v>9.1519999999999992</v>
      </c>
    </row>
    <row r="2095" spans="1:9" x14ac:dyDescent="0.25">
      <c r="A2095">
        <v>2094</v>
      </c>
      <c r="D2095">
        <v>70.131479000000013</v>
      </c>
      <c r="E2095">
        <v>9.1886890000000001</v>
      </c>
      <c r="F2095">
        <v>71.58193</v>
      </c>
      <c r="G2095">
        <v>6.9194649999999998</v>
      </c>
    </row>
    <row r="2096" spans="1:9" x14ac:dyDescent="0.25">
      <c r="A2096">
        <v>2095</v>
      </c>
      <c r="D2096">
        <v>70.134063000000012</v>
      </c>
      <c r="E2096">
        <v>9.1980649999999997</v>
      </c>
      <c r="F2096">
        <v>71.513872000000006</v>
      </c>
      <c r="G2096">
        <v>6.918857</v>
      </c>
    </row>
    <row r="2097" spans="1:9" x14ac:dyDescent="0.25">
      <c r="A2097">
        <v>2096</v>
      </c>
      <c r="F2097">
        <v>71.480831000000009</v>
      </c>
      <c r="G2097">
        <v>6.9163730000000001</v>
      </c>
      <c r="H2097">
        <v>70.213675000000009</v>
      </c>
      <c r="I2097">
        <v>10.476875</v>
      </c>
    </row>
    <row r="2098" spans="1:9" x14ac:dyDescent="0.25">
      <c r="A2098">
        <v>2097</v>
      </c>
      <c r="F2098">
        <v>71.475257000000013</v>
      </c>
      <c r="G2098">
        <v>6.8877420000000003</v>
      </c>
      <c r="H2098">
        <v>70.228118000000009</v>
      </c>
      <c r="I2098">
        <v>10.495271000000001</v>
      </c>
    </row>
    <row r="2099" spans="1:9" x14ac:dyDescent="0.25">
      <c r="A2099">
        <v>2098</v>
      </c>
      <c r="F2099">
        <v>71.463196000000011</v>
      </c>
      <c r="G2099">
        <v>6.898333</v>
      </c>
      <c r="H2099">
        <v>70.250568000000001</v>
      </c>
      <c r="I2099">
        <v>10.449864</v>
      </c>
    </row>
    <row r="2100" spans="1:9" x14ac:dyDescent="0.25">
      <c r="A2100">
        <v>2099</v>
      </c>
      <c r="F2100">
        <v>71.484885000000006</v>
      </c>
      <c r="G2100">
        <v>6.8891099999999996</v>
      </c>
      <c r="H2100">
        <v>70.228980000000007</v>
      </c>
      <c r="I2100">
        <v>10.454476</v>
      </c>
    </row>
    <row r="2101" spans="1:9" x14ac:dyDescent="0.25">
      <c r="A2101">
        <v>2100</v>
      </c>
      <c r="F2101">
        <v>71.499531000000005</v>
      </c>
      <c r="G2101">
        <v>6.9335529999999999</v>
      </c>
      <c r="H2101">
        <v>70.215449000000007</v>
      </c>
      <c r="I2101">
        <v>10.465726999999999</v>
      </c>
    </row>
    <row r="2102" spans="1:9" x14ac:dyDescent="0.25">
      <c r="A2102">
        <v>2101</v>
      </c>
      <c r="B2102">
        <v>53.185123000000011</v>
      </c>
      <c r="C2102">
        <v>7.4687770000000002</v>
      </c>
      <c r="F2102">
        <v>71.545190000000005</v>
      </c>
      <c r="G2102">
        <v>6.9314249999999999</v>
      </c>
      <c r="H2102">
        <v>70.16583700000001</v>
      </c>
      <c r="I2102">
        <v>10.469122</v>
      </c>
    </row>
    <row r="2103" spans="1:9" x14ac:dyDescent="0.25">
      <c r="A2103">
        <v>2102</v>
      </c>
      <c r="B2103">
        <v>53.151889000000011</v>
      </c>
      <c r="C2103">
        <v>7.5035509999999999</v>
      </c>
      <c r="F2103">
        <v>71.587403000000009</v>
      </c>
      <c r="G2103">
        <v>6.9148529999999999</v>
      </c>
      <c r="H2103">
        <v>70.156564000000003</v>
      </c>
      <c r="I2103">
        <v>10.462433000000001</v>
      </c>
    </row>
    <row r="2104" spans="1:9" x14ac:dyDescent="0.25">
      <c r="A2104">
        <v>2103</v>
      </c>
      <c r="B2104">
        <v>53.160415000000008</v>
      </c>
      <c r="C2104">
        <v>7.4687250000000001</v>
      </c>
      <c r="F2104">
        <v>71.58193</v>
      </c>
      <c r="G2104">
        <v>6.9194649999999998</v>
      </c>
      <c r="H2104">
        <v>70.200905000000006</v>
      </c>
      <c r="I2104">
        <v>10.472872000000001</v>
      </c>
    </row>
    <row r="2105" spans="1:9" x14ac:dyDescent="0.25">
      <c r="A2105">
        <v>2104</v>
      </c>
      <c r="B2105">
        <v>53.200275000000012</v>
      </c>
      <c r="C2105">
        <v>7.4715499999999997</v>
      </c>
      <c r="H2105">
        <v>70.136243000000007</v>
      </c>
      <c r="I2105">
        <v>10.445404999999999</v>
      </c>
    </row>
    <row r="2106" spans="1:9" x14ac:dyDescent="0.25">
      <c r="A2106">
        <v>2105</v>
      </c>
      <c r="B2106">
        <v>53.176700000000011</v>
      </c>
      <c r="C2106">
        <v>7.479768</v>
      </c>
      <c r="H2106">
        <v>70.213675000000009</v>
      </c>
      <c r="I2106">
        <v>10.476875</v>
      </c>
    </row>
    <row r="2107" spans="1:9" x14ac:dyDescent="0.25">
      <c r="A2107">
        <v>2106</v>
      </c>
      <c r="B2107">
        <v>53.16051800000001</v>
      </c>
      <c r="C2107">
        <v>7.4784329999999999</v>
      </c>
    </row>
    <row r="2108" spans="1:9" x14ac:dyDescent="0.25">
      <c r="A2108">
        <v>2107</v>
      </c>
      <c r="B2108">
        <v>53.173618000000012</v>
      </c>
      <c r="C2108">
        <v>7.4655909999999999</v>
      </c>
    </row>
    <row r="2109" spans="1:9" x14ac:dyDescent="0.25">
      <c r="A2109">
        <v>2108</v>
      </c>
      <c r="B2109">
        <v>53.201713000000012</v>
      </c>
      <c r="C2109">
        <v>7.4702149999999996</v>
      </c>
    </row>
    <row r="2110" spans="1:9" x14ac:dyDescent="0.25">
      <c r="A2110">
        <v>2109</v>
      </c>
      <c r="B2110">
        <v>53.183940000000014</v>
      </c>
      <c r="C2110">
        <v>7.5018549999999999</v>
      </c>
      <c r="D2110">
        <v>45.574065000000012</v>
      </c>
      <c r="E2110">
        <v>9.9548590000000008</v>
      </c>
    </row>
    <row r="2111" spans="1:9" x14ac:dyDescent="0.25">
      <c r="A2111">
        <v>2110</v>
      </c>
      <c r="B2111">
        <v>53.085834000000013</v>
      </c>
      <c r="C2111">
        <v>7.5451560000000004</v>
      </c>
      <c r="D2111">
        <v>45.557014000000009</v>
      </c>
      <c r="E2111">
        <v>9.9107369999999992</v>
      </c>
    </row>
    <row r="2112" spans="1:9" x14ac:dyDescent="0.25">
      <c r="A2112">
        <v>2111</v>
      </c>
      <c r="B2112">
        <v>53.185123000000011</v>
      </c>
      <c r="C2112">
        <v>7.4687770000000002</v>
      </c>
      <c r="D2112">
        <v>45.564101000000008</v>
      </c>
      <c r="E2112">
        <v>9.9283549999999998</v>
      </c>
    </row>
    <row r="2113" spans="1:9" x14ac:dyDescent="0.25">
      <c r="A2113">
        <v>2112</v>
      </c>
      <c r="D2113">
        <v>45.543456000000013</v>
      </c>
      <c r="E2113">
        <v>9.9243480000000002</v>
      </c>
    </row>
    <row r="2114" spans="1:9" x14ac:dyDescent="0.25">
      <c r="A2114">
        <v>2113</v>
      </c>
      <c r="D2114">
        <v>45.52521800000001</v>
      </c>
      <c r="E2114">
        <v>9.9212670000000003</v>
      </c>
    </row>
    <row r="2115" spans="1:9" x14ac:dyDescent="0.25">
      <c r="A2115">
        <v>2114</v>
      </c>
      <c r="D2115">
        <v>45.560714000000011</v>
      </c>
      <c r="E2115">
        <v>9.9190579999999997</v>
      </c>
    </row>
    <row r="2116" spans="1:9" x14ac:dyDescent="0.25">
      <c r="A2116">
        <v>2115</v>
      </c>
      <c r="D2116">
        <v>45.558963000000013</v>
      </c>
      <c r="E2116">
        <v>9.9170549999999995</v>
      </c>
    </row>
    <row r="2117" spans="1:9" x14ac:dyDescent="0.25">
      <c r="A2117">
        <v>2116</v>
      </c>
      <c r="D2117">
        <v>45.55316100000001</v>
      </c>
      <c r="E2117">
        <v>9.9161300000000008</v>
      </c>
    </row>
    <row r="2118" spans="1:9" x14ac:dyDescent="0.25">
      <c r="A2118">
        <v>2117</v>
      </c>
      <c r="D2118">
        <v>45.615619000000009</v>
      </c>
      <c r="E2118">
        <v>9.9634889999999992</v>
      </c>
      <c r="F2118">
        <v>48.112846000000012</v>
      </c>
      <c r="G2118">
        <v>7.3262409999999996</v>
      </c>
    </row>
    <row r="2119" spans="1:9" x14ac:dyDescent="0.25">
      <c r="A2119">
        <v>2118</v>
      </c>
      <c r="D2119">
        <v>45.574065000000012</v>
      </c>
      <c r="E2119">
        <v>9.9548590000000008</v>
      </c>
      <c r="F2119">
        <v>48.070316000000012</v>
      </c>
      <c r="G2119">
        <v>7.2944459999999998</v>
      </c>
      <c r="H2119">
        <v>46.026740000000011</v>
      </c>
      <c r="I2119">
        <v>11.395163999999999</v>
      </c>
    </row>
    <row r="2120" spans="1:9" x14ac:dyDescent="0.25">
      <c r="A2120">
        <v>2119</v>
      </c>
      <c r="F2120">
        <v>48.076327000000013</v>
      </c>
      <c r="G2120">
        <v>7.3571619999999998</v>
      </c>
      <c r="H2120">
        <v>46.03418700000001</v>
      </c>
      <c r="I2120">
        <v>11.34606</v>
      </c>
    </row>
    <row r="2121" spans="1:9" x14ac:dyDescent="0.25">
      <c r="A2121">
        <v>2120</v>
      </c>
      <c r="F2121">
        <v>48.096721000000009</v>
      </c>
      <c r="G2121">
        <v>7.3343040000000004</v>
      </c>
      <c r="H2121">
        <v>46.022166000000013</v>
      </c>
      <c r="I2121">
        <v>11.380217999999999</v>
      </c>
    </row>
    <row r="2122" spans="1:9" x14ac:dyDescent="0.25">
      <c r="A2122">
        <v>2121</v>
      </c>
      <c r="F2122">
        <v>48.073451000000013</v>
      </c>
      <c r="G2122">
        <v>7.3086219999999997</v>
      </c>
      <c r="H2122">
        <v>46.031924000000011</v>
      </c>
      <c r="I2122">
        <v>11.371074999999999</v>
      </c>
    </row>
    <row r="2123" spans="1:9" x14ac:dyDescent="0.25">
      <c r="A2123">
        <v>2122</v>
      </c>
      <c r="F2123">
        <v>48.120914000000013</v>
      </c>
      <c r="G2123">
        <v>7.3034350000000003</v>
      </c>
      <c r="H2123">
        <v>46.036243000000013</v>
      </c>
      <c r="I2123">
        <v>11.381347999999999</v>
      </c>
    </row>
    <row r="2124" spans="1:9" x14ac:dyDescent="0.25">
      <c r="A2124">
        <v>2123</v>
      </c>
      <c r="F2124">
        <v>48.116595000000011</v>
      </c>
      <c r="G2124">
        <v>7.3005079999999998</v>
      </c>
      <c r="H2124">
        <v>46.021499000000013</v>
      </c>
      <c r="I2124">
        <v>11.393162</v>
      </c>
    </row>
    <row r="2125" spans="1:9" x14ac:dyDescent="0.25">
      <c r="A2125">
        <v>2124</v>
      </c>
      <c r="B2125">
        <v>30.228271000000007</v>
      </c>
      <c r="C2125">
        <v>8.51065</v>
      </c>
      <c r="F2125">
        <v>48.080798000000009</v>
      </c>
      <c r="G2125">
        <v>7.2850979999999996</v>
      </c>
      <c r="H2125">
        <v>46.028022000000014</v>
      </c>
      <c r="I2125">
        <v>11.371178</v>
      </c>
    </row>
    <row r="2126" spans="1:9" x14ac:dyDescent="0.25">
      <c r="A2126">
        <v>2125</v>
      </c>
      <c r="B2126">
        <v>30.292527000000007</v>
      </c>
      <c r="C2126">
        <v>8.5135260000000006</v>
      </c>
      <c r="F2126">
        <v>48.022960000000012</v>
      </c>
      <c r="G2126">
        <v>7.3275759999999996</v>
      </c>
      <c r="H2126">
        <v>46.051139000000013</v>
      </c>
      <c r="I2126">
        <v>11.354227</v>
      </c>
    </row>
    <row r="2127" spans="1:9" x14ac:dyDescent="0.25">
      <c r="A2127">
        <v>2126</v>
      </c>
      <c r="B2127">
        <v>30.289497000000011</v>
      </c>
      <c r="C2127">
        <v>8.5196380000000005</v>
      </c>
      <c r="F2127">
        <v>48.112846000000012</v>
      </c>
      <c r="G2127">
        <v>7.3262409999999996</v>
      </c>
      <c r="H2127">
        <v>46.02915500000001</v>
      </c>
      <c r="I2127">
        <v>11.344056999999999</v>
      </c>
    </row>
    <row r="2128" spans="1:9" x14ac:dyDescent="0.25">
      <c r="A2128">
        <v>2127</v>
      </c>
      <c r="B2128">
        <v>30.245170000000016</v>
      </c>
      <c r="C2128">
        <v>8.4953950000000003</v>
      </c>
      <c r="H2128">
        <v>46.005321000000009</v>
      </c>
      <c r="I2128">
        <v>11.34981</v>
      </c>
    </row>
    <row r="2129" spans="1:9" x14ac:dyDescent="0.25">
      <c r="A2129">
        <v>2128</v>
      </c>
      <c r="B2129">
        <v>30.249997000000008</v>
      </c>
      <c r="C2129">
        <v>8.4832730000000005</v>
      </c>
      <c r="H2129">
        <v>46.00434400000001</v>
      </c>
      <c r="I2129">
        <v>11.443600999999999</v>
      </c>
    </row>
    <row r="2130" spans="1:9" x14ac:dyDescent="0.25">
      <c r="A2130">
        <v>2129</v>
      </c>
      <c r="B2130">
        <v>30.290473000000006</v>
      </c>
      <c r="C2130">
        <v>8.4718689999999999</v>
      </c>
      <c r="H2130">
        <v>46.026740000000011</v>
      </c>
      <c r="I2130">
        <v>11.395163999999999</v>
      </c>
    </row>
    <row r="2131" spans="1:9" x14ac:dyDescent="0.25">
      <c r="A2131">
        <v>2130</v>
      </c>
      <c r="B2131">
        <v>30.30382800000001</v>
      </c>
      <c r="C2131">
        <v>8.4777249999999995</v>
      </c>
    </row>
    <row r="2132" spans="1:9" x14ac:dyDescent="0.25">
      <c r="A2132">
        <v>2131</v>
      </c>
      <c r="B2132">
        <v>30.274808000000007</v>
      </c>
      <c r="C2132">
        <v>8.4966779999999993</v>
      </c>
      <c r="D2132">
        <v>25.304183000000009</v>
      </c>
      <c r="E2132">
        <v>10.695994000000001</v>
      </c>
    </row>
    <row r="2133" spans="1:9" x14ac:dyDescent="0.25">
      <c r="A2133">
        <v>2132</v>
      </c>
      <c r="B2133">
        <v>30.257754000000006</v>
      </c>
      <c r="C2133">
        <v>8.4891279999999991</v>
      </c>
      <c r="D2133">
        <v>25.35996500000001</v>
      </c>
      <c r="E2133">
        <v>10.66009</v>
      </c>
    </row>
    <row r="2134" spans="1:9" x14ac:dyDescent="0.25">
      <c r="A2134">
        <v>2133</v>
      </c>
      <c r="B2134">
        <v>30.260322000000009</v>
      </c>
      <c r="C2134">
        <v>8.4885629999999992</v>
      </c>
      <c r="D2134">
        <v>25.35508500000001</v>
      </c>
      <c r="E2134">
        <v>10.661272</v>
      </c>
    </row>
    <row r="2135" spans="1:9" x14ac:dyDescent="0.25">
      <c r="A2135">
        <v>2134</v>
      </c>
      <c r="B2135">
        <v>30.229503000000008</v>
      </c>
      <c r="C2135">
        <v>8.5031510000000008</v>
      </c>
      <c r="D2135">
        <v>25.328632000000013</v>
      </c>
      <c r="E2135">
        <v>10.661785999999999</v>
      </c>
    </row>
    <row r="2136" spans="1:9" x14ac:dyDescent="0.25">
      <c r="A2136">
        <v>2135</v>
      </c>
      <c r="B2136">
        <v>30.191032000000007</v>
      </c>
      <c r="C2136">
        <v>8.4903099999999991</v>
      </c>
      <c r="D2136">
        <v>25.310451000000015</v>
      </c>
      <c r="E2136">
        <v>10.667847</v>
      </c>
    </row>
    <row r="2137" spans="1:9" x14ac:dyDescent="0.25">
      <c r="A2137">
        <v>2136</v>
      </c>
      <c r="B2137">
        <v>30.228271000000007</v>
      </c>
      <c r="C2137">
        <v>8.51065</v>
      </c>
      <c r="D2137">
        <v>25.316409000000007</v>
      </c>
      <c r="E2137">
        <v>10.689779</v>
      </c>
    </row>
    <row r="2138" spans="1:9" x14ac:dyDescent="0.25">
      <c r="A2138">
        <v>2137</v>
      </c>
      <c r="D2138">
        <v>25.316974000000009</v>
      </c>
      <c r="E2138">
        <v>10.672058</v>
      </c>
    </row>
    <row r="2139" spans="1:9" x14ac:dyDescent="0.25">
      <c r="A2139">
        <v>2138</v>
      </c>
      <c r="D2139">
        <v>25.315791000000011</v>
      </c>
      <c r="E2139">
        <v>10.674780999999999</v>
      </c>
    </row>
    <row r="2140" spans="1:9" x14ac:dyDescent="0.25">
      <c r="A2140">
        <v>2139</v>
      </c>
      <c r="D2140">
        <v>25.320211000000015</v>
      </c>
      <c r="E2140">
        <v>10.68567</v>
      </c>
      <c r="F2140">
        <v>29.05187500000001</v>
      </c>
      <c r="G2140">
        <v>7.3880319999999999</v>
      </c>
    </row>
    <row r="2141" spans="1:9" x14ac:dyDescent="0.25">
      <c r="A2141">
        <v>2140</v>
      </c>
      <c r="D2141">
        <v>25.321647000000013</v>
      </c>
      <c r="E2141">
        <v>10.657727</v>
      </c>
      <c r="F2141">
        <v>29.017051000000009</v>
      </c>
      <c r="G2141">
        <v>7.2633710000000002</v>
      </c>
    </row>
    <row r="2142" spans="1:9" x14ac:dyDescent="0.25">
      <c r="A2142">
        <v>2141</v>
      </c>
      <c r="D2142">
        <v>25.313686000000011</v>
      </c>
      <c r="E2142">
        <v>10.619204999999999</v>
      </c>
      <c r="F2142">
        <v>28.964351000000008</v>
      </c>
      <c r="G2142">
        <v>7.3860799999999998</v>
      </c>
    </row>
    <row r="2143" spans="1:9" x14ac:dyDescent="0.25">
      <c r="A2143">
        <v>2142</v>
      </c>
      <c r="D2143">
        <v>25.413076000000011</v>
      </c>
      <c r="E2143">
        <v>10.499320000000001</v>
      </c>
      <c r="F2143">
        <v>29.039600000000007</v>
      </c>
      <c r="G2143">
        <v>7.4374960000000003</v>
      </c>
      <c r="H2143">
        <v>26.903770000000009</v>
      </c>
      <c r="I2143">
        <v>11.235063</v>
      </c>
    </row>
    <row r="2144" spans="1:9" x14ac:dyDescent="0.25">
      <c r="A2144">
        <v>2143</v>
      </c>
      <c r="D2144">
        <v>25.304183000000009</v>
      </c>
      <c r="E2144">
        <v>10.695994000000001</v>
      </c>
      <c r="F2144">
        <v>29.095586000000011</v>
      </c>
      <c r="G2144">
        <v>7.4623049999999997</v>
      </c>
      <c r="H2144">
        <v>26.903821000000008</v>
      </c>
      <c r="I2144">
        <v>11.289714</v>
      </c>
    </row>
    <row r="2145" spans="1:9" x14ac:dyDescent="0.25">
      <c r="A2145">
        <v>2144</v>
      </c>
      <c r="F2145">
        <v>29.074321000000012</v>
      </c>
      <c r="G2145">
        <v>7.4276340000000003</v>
      </c>
      <c r="H2145">
        <v>26.889337000000012</v>
      </c>
      <c r="I2145">
        <v>11.271685</v>
      </c>
    </row>
    <row r="2146" spans="1:9" x14ac:dyDescent="0.25">
      <c r="A2146">
        <v>2145</v>
      </c>
      <c r="F2146">
        <v>29.046687000000006</v>
      </c>
      <c r="G2146">
        <v>7.4373420000000001</v>
      </c>
      <c r="H2146">
        <v>26.952926000000012</v>
      </c>
      <c r="I2146">
        <v>11.254375</v>
      </c>
    </row>
    <row r="2147" spans="1:9" x14ac:dyDescent="0.25">
      <c r="A2147">
        <v>2146</v>
      </c>
      <c r="F2147">
        <v>29.035644000000012</v>
      </c>
      <c r="G2147">
        <v>7.429996</v>
      </c>
      <c r="H2147">
        <v>26.943166000000012</v>
      </c>
      <c r="I2147">
        <v>11.262644999999999</v>
      </c>
    </row>
    <row r="2148" spans="1:9" x14ac:dyDescent="0.25">
      <c r="A2148">
        <v>2147</v>
      </c>
      <c r="F2148">
        <v>29.03893200000001</v>
      </c>
      <c r="G2148">
        <v>7.4401659999999996</v>
      </c>
      <c r="H2148">
        <v>26.920207000000012</v>
      </c>
      <c r="I2148">
        <v>11.289097999999999</v>
      </c>
    </row>
    <row r="2149" spans="1:9" x14ac:dyDescent="0.25">
      <c r="A2149">
        <v>2148</v>
      </c>
      <c r="B2149">
        <v>14.795618000000012</v>
      </c>
      <c r="C2149">
        <v>7.7864129999999996</v>
      </c>
      <c r="F2149">
        <v>29.046636000000007</v>
      </c>
      <c r="G2149">
        <v>7.4320000000000004</v>
      </c>
      <c r="H2149">
        <v>26.929710000000014</v>
      </c>
      <c r="I2149">
        <v>11.237168</v>
      </c>
    </row>
    <row r="2150" spans="1:9" x14ac:dyDescent="0.25">
      <c r="A2150">
        <v>2149</v>
      </c>
      <c r="B2150">
        <v>14.69802700000001</v>
      </c>
      <c r="C2150">
        <v>7.7169179999999997</v>
      </c>
      <c r="F2150">
        <v>29.041499000000016</v>
      </c>
      <c r="G2150">
        <v>7.4002049999999997</v>
      </c>
      <c r="H2150">
        <v>26.922774000000011</v>
      </c>
      <c r="I2150">
        <v>11.219293</v>
      </c>
    </row>
    <row r="2151" spans="1:9" x14ac:dyDescent="0.25">
      <c r="A2151">
        <v>2150</v>
      </c>
      <c r="B2151">
        <v>14.699413000000007</v>
      </c>
      <c r="C2151">
        <v>7.7716200000000004</v>
      </c>
      <c r="F2151">
        <v>28.999688000000006</v>
      </c>
      <c r="G2151">
        <v>7.3651749999999998</v>
      </c>
      <c r="H2151">
        <v>26.84485500000001</v>
      </c>
      <c r="I2151">
        <v>11.213592</v>
      </c>
    </row>
    <row r="2152" spans="1:9" x14ac:dyDescent="0.25">
      <c r="A2152">
        <v>2151</v>
      </c>
      <c r="B2152">
        <v>14.698489000000009</v>
      </c>
      <c r="C2152">
        <v>7.7833310000000004</v>
      </c>
      <c r="F2152">
        <v>28.935535000000016</v>
      </c>
      <c r="G2152">
        <v>7.3781189999999999</v>
      </c>
      <c r="H2152">
        <v>26.852714000000006</v>
      </c>
      <c r="I2152">
        <v>11.212821999999999</v>
      </c>
    </row>
    <row r="2153" spans="1:9" x14ac:dyDescent="0.25">
      <c r="A2153">
        <v>2152</v>
      </c>
      <c r="B2153">
        <v>14.728896000000013</v>
      </c>
      <c r="C2153">
        <v>7.7775280000000002</v>
      </c>
      <c r="F2153">
        <v>29.05187500000001</v>
      </c>
      <c r="G2153">
        <v>7.3880319999999999</v>
      </c>
      <c r="H2153">
        <v>26.89036500000001</v>
      </c>
      <c r="I2153">
        <v>11.21349</v>
      </c>
    </row>
    <row r="2154" spans="1:9" x14ac:dyDescent="0.25">
      <c r="A2154">
        <v>2153</v>
      </c>
      <c r="B2154">
        <v>14.71877700000001</v>
      </c>
      <c r="C2154">
        <v>7.77989</v>
      </c>
      <c r="H2154">
        <v>26.875930000000011</v>
      </c>
      <c r="I2154">
        <v>11.218728</v>
      </c>
    </row>
    <row r="2155" spans="1:9" x14ac:dyDescent="0.25">
      <c r="A2155">
        <v>2154</v>
      </c>
      <c r="B2155">
        <v>14.697615000000013</v>
      </c>
      <c r="C2155">
        <v>7.77121</v>
      </c>
      <c r="H2155">
        <v>26.884097000000011</v>
      </c>
      <c r="I2155">
        <v>11.260230999999999</v>
      </c>
    </row>
    <row r="2156" spans="1:9" x14ac:dyDescent="0.25">
      <c r="A2156">
        <v>2155</v>
      </c>
      <c r="B2156">
        <v>14.737731000000011</v>
      </c>
      <c r="C2156">
        <v>7.76145</v>
      </c>
      <c r="H2156">
        <v>26.777105000000006</v>
      </c>
      <c r="I2156">
        <v>11.181181</v>
      </c>
    </row>
    <row r="2157" spans="1:9" x14ac:dyDescent="0.25">
      <c r="A2157">
        <v>2156</v>
      </c>
      <c r="B2157">
        <v>14.724016000000013</v>
      </c>
      <c r="C2157">
        <v>7.7543100000000003</v>
      </c>
      <c r="H2157">
        <v>26.903770000000009</v>
      </c>
      <c r="I2157">
        <v>11.235063</v>
      </c>
    </row>
    <row r="2158" spans="1:9" x14ac:dyDescent="0.25">
      <c r="A2158">
        <v>2157</v>
      </c>
      <c r="B2158">
        <v>14.746565000000011</v>
      </c>
      <c r="C2158">
        <v>7.7368980000000001</v>
      </c>
    </row>
    <row r="2159" spans="1:9" x14ac:dyDescent="0.25">
      <c r="A2159">
        <v>2158</v>
      </c>
      <c r="B2159">
        <v>14.737217000000008</v>
      </c>
      <c r="C2159">
        <v>7.7353059999999996</v>
      </c>
    </row>
    <row r="2160" spans="1:9" x14ac:dyDescent="0.25">
      <c r="A2160">
        <v>2159</v>
      </c>
      <c r="B2160">
        <v>14.724632000000014</v>
      </c>
      <c r="C2160">
        <v>7.7695660000000002</v>
      </c>
      <c r="D2160">
        <v>10.073855000000009</v>
      </c>
      <c r="E2160">
        <v>9.2237399999999994</v>
      </c>
    </row>
    <row r="2161" spans="1:11" x14ac:dyDescent="0.25">
      <c r="A2161">
        <v>2160</v>
      </c>
      <c r="B2161">
        <v>14.695406000000013</v>
      </c>
      <c r="C2161">
        <v>7.7516389999999999</v>
      </c>
      <c r="D2161">
        <v>10.073855000000009</v>
      </c>
      <c r="E2161">
        <v>9.2237399999999994</v>
      </c>
    </row>
    <row r="2162" spans="1:11" x14ac:dyDescent="0.25">
      <c r="A2162">
        <v>2161</v>
      </c>
      <c r="B2162">
        <v>14.698591000000008</v>
      </c>
      <c r="C2162">
        <v>7.7599609999999997</v>
      </c>
      <c r="D2162">
        <v>10.073855000000009</v>
      </c>
      <c r="E2162">
        <v>9.2237399999999994</v>
      </c>
    </row>
    <row r="2163" spans="1:11" x14ac:dyDescent="0.25">
      <c r="A2163">
        <v>2162</v>
      </c>
      <c r="B2163">
        <v>14.691966000000008</v>
      </c>
      <c r="C2163">
        <v>7.7588299999999997</v>
      </c>
      <c r="D2163">
        <v>10.073855000000009</v>
      </c>
      <c r="E2163">
        <v>9.2237399999999994</v>
      </c>
    </row>
    <row r="2164" spans="1:11" x14ac:dyDescent="0.25">
      <c r="A2164">
        <v>2163</v>
      </c>
      <c r="B2164">
        <v>14.795618000000012</v>
      </c>
      <c r="C2164">
        <v>7.7864129999999996</v>
      </c>
      <c r="D2164">
        <v>10.073855000000009</v>
      </c>
      <c r="E2164">
        <v>9.2237399999999994</v>
      </c>
    </row>
    <row r="2165" spans="1:11" x14ac:dyDescent="0.25">
      <c r="A2165">
        <v>2164</v>
      </c>
      <c r="D2165">
        <v>10.073855000000009</v>
      </c>
      <c r="E2165">
        <v>9.2237399999999994</v>
      </c>
    </row>
    <row r="2166" spans="1:11" x14ac:dyDescent="0.25">
      <c r="A2166">
        <v>2165</v>
      </c>
      <c r="D2166">
        <v>10.073855000000009</v>
      </c>
      <c r="E2166">
        <v>9.2237399999999994</v>
      </c>
    </row>
    <row r="2167" spans="1:11" x14ac:dyDescent="0.25">
      <c r="A2167">
        <v>2166</v>
      </c>
      <c r="D2167">
        <v>10.073855000000009</v>
      </c>
      <c r="E2167">
        <v>9.2237399999999994</v>
      </c>
      <c r="F2167">
        <v>14.077084000000013</v>
      </c>
      <c r="G2167">
        <v>6.7211689999999997</v>
      </c>
    </row>
    <row r="2168" spans="1:11" x14ac:dyDescent="0.25">
      <c r="A2168">
        <v>2167</v>
      </c>
      <c r="D2168">
        <v>10.073855000000009</v>
      </c>
      <c r="E2168">
        <v>9.2237399999999994</v>
      </c>
      <c r="F2168">
        <v>14.077084000000013</v>
      </c>
      <c r="G2168">
        <v>6.7211689999999997</v>
      </c>
    </row>
    <row r="2169" spans="1:11" x14ac:dyDescent="0.25">
      <c r="A2169">
        <v>2168</v>
      </c>
      <c r="D2169">
        <v>10.073855000000009</v>
      </c>
      <c r="E2169">
        <v>9.2237399999999994</v>
      </c>
      <c r="F2169">
        <v>14.077084000000013</v>
      </c>
      <c r="G2169">
        <v>6.7211689999999997</v>
      </c>
    </row>
    <row r="2170" spans="1:11" x14ac:dyDescent="0.25">
      <c r="A2170">
        <v>2169</v>
      </c>
      <c r="D2170">
        <v>10.073855000000009</v>
      </c>
      <c r="E2170">
        <v>9.2237399999999994</v>
      </c>
      <c r="F2170">
        <v>14.077084000000013</v>
      </c>
      <c r="G2170">
        <v>6.7211689999999997</v>
      </c>
    </row>
    <row r="2171" spans="1:11" x14ac:dyDescent="0.25">
      <c r="A2171">
        <v>2170</v>
      </c>
      <c r="D2171">
        <v>10.073855000000009</v>
      </c>
      <c r="E2171">
        <v>9.2237399999999994</v>
      </c>
      <c r="F2171">
        <v>14.077084000000013</v>
      </c>
      <c r="G2171">
        <v>6.7211689999999997</v>
      </c>
    </row>
    <row r="2172" spans="1:11" x14ac:dyDescent="0.25">
      <c r="A2172">
        <v>2171</v>
      </c>
      <c r="D2172">
        <v>10.073855000000009</v>
      </c>
      <c r="E2172">
        <v>9.2237399999999994</v>
      </c>
      <c r="F2172">
        <v>14.077084000000013</v>
      </c>
      <c r="G2172">
        <v>6.7211689999999997</v>
      </c>
      <c r="H2172">
        <v>11.934526000000012</v>
      </c>
      <c r="I2172">
        <v>10.314408999999999</v>
      </c>
    </row>
    <row r="2173" spans="1:11" x14ac:dyDescent="0.25">
      <c r="A2173">
        <v>2172</v>
      </c>
      <c r="D2173">
        <v>10.073855000000009</v>
      </c>
      <c r="E2173">
        <v>9.2237399999999994</v>
      </c>
      <c r="F2173">
        <v>14.077084000000013</v>
      </c>
      <c r="G2173">
        <v>6.7211689999999997</v>
      </c>
      <c r="H2173">
        <v>11.922609000000008</v>
      </c>
      <c r="I2173">
        <v>10.380926000000001</v>
      </c>
    </row>
    <row r="2174" spans="1:11" x14ac:dyDescent="0.25">
      <c r="A2174">
        <v>2173</v>
      </c>
      <c r="D2174">
        <v>10.073855000000009</v>
      </c>
      <c r="E2174">
        <v>9.2237399999999994</v>
      </c>
      <c r="F2174">
        <v>14.077084000000013</v>
      </c>
      <c r="G2174">
        <v>6.7211689999999997</v>
      </c>
      <c r="H2174">
        <v>11.916035000000008</v>
      </c>
      <c r="I2174">
        <v>10.354217</v>
      </c>
    </row>
    <row r="2175" spans="1:11" x14ac:dyDescent="0.25">
      <c r="A2175">
        <v>2174</v>
      </c>
      <c r="D2175">
        <v>10.073855000000009</v>
      </c>
      <c r="E2175">
        <v>9.2237399999999994</v>
      </c>
      <c r="F2175">
        <v>14.077084000000013</v>
      </c>
      <c r="G2175">
        <v>6.7211689999999997</v>
      </c>
      <c r="H2175">
        <v>11.934526000000012</v>
      </c>
      <c r="I2175">
        <v>10.314408999999999</v>
      </c>
      <c r="J2175">
        <v>38.752277000000014</v>
      </c>
      <c r="K2175">
        <v>13.872875000000001</v>
      </c>
    </row>
    <row r="2176" spans="1:1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1" x14ac:dyDescent="0.25">
      <c r="A2193">
        <v>2192</v>
      </c>
    </row>
    <row r="2194" spans="1:11" x14ac:dyDescent="0.25">
      <c r="A2194">
        <v>2193</v>
      </c>
    </row>
    <row r="2195" spans="1:11" x14ac:dyDescent="0.25">
      <c r="A2195">
        <v>2194</v>
      </c>
    </row>
    <row r="2196" spans="1:11" x14ac:dyDescent="0.25">
      <c r="A2196">
        <v>2195</v>
      </c>
    </row>
    <row r="2197" spans="1:11" x14ac:dyDescent="0.25">
      <c r="A2197">
        <v>2196</v>
      </c>
    </row>
    <row r="2198" spans="1:11" x14ac:dyDescent="0.25">
      <c r="A2198">
        <v>2197</v>
      </c>
    </row>
    <row r="2199" spans="1:11" x14ac:dyDescent="0.25">
      <c r="A2199">
        <v>2198</v>
      </c>
    </row>
    <row r="2200" spans="1:11" x14ac:dyDescent="0.25">
      <c r="A2200">
        <v>2199</v>
      </c>
    </row>
    <row r="2201" spans="1:11" x14ac:dyDescent="0.25">
      <c r="A2201">
        <v>2200</v>
      </c>
    </row>
    <row r="2202" spans="1:11" x14ac:dyDescent="0.25">
      <c r="A2202">
        <v>2201</v>
      </c>
    </row>
    <row r="2203" spans="1:11" x14ac:dyDescent="0.25">
      <c r="A2203">
        <v>2202</v>
      </c>
    </row>
    <row r="2204" spans="1:11" x14ac:dyDescent="0.25">
      <c r="A2204">
        <v>2203</v>
      </c>
    </row>
    <row r="2205" spans="1:11" x14ac:dyDescent="0.25">
      <c r="A2205">
        <v>2204</v>
      </c>
    </row>
    <row r="2206" spans="1:11" x14ac:dyDescent="0.25">
      <c r="A2206">
        <v>2205</v>
      </c>
    </row>
    <row r="2207" spans="1:11" x14ac:dyDescent="0.25">
      <c r="A2207">
        <v>2206</v>
      </c>
    </row>
    <row r="2208" spans="1:11" x14ac:dyDescent="0.25">
      <c r="A2208">
        <v>2207</v>
      </c>
      <c r="J2208">
        <v>38.706973000000012</v>
      </c>
      <c r="K2208">
        <v>13.963274999999999</v>
      </c>
    </row>
    <row r="2209" spans="1:7" x14ac:dyDescent="0.25">
      <c r="A2209">
        <v>2208</v>
      </c>
      <c r="B2209">
        <v>75.709446000000014</v>
      </c>
      <c r="C2209">
        <v>8.8974530000000005</v>
      </c>
    </row>
    <row r="2210" spans="1:7" x14ac:dyDescent="0.25">
      <c r="A2210">
        <v>2209</v>
      </c>
      <c r="B2210">
        <v>75.607080000000011</v>
      </c>
      <c r="C2210">
        <v>8.8691759999999995</v>
      </c>
    </row>
    <row r="2211" spans="1:7" x14ac:dyDescent="0.25">
      <c r="A2211">
        <v>2210</v>
      </c>
      <c r="B2211">
        <v>75.644428000000005</v>
      </c>
      <c r="C2211">
        <v>8.8949189999999998</v>
      </c>
    </row>
    <row r="2212" spans="1:7" x14ac:dyDescent="0.25">
      <c r="A2212">
        <v>2211</v>
      </c>
      <c r="B2212">
        <v>75.63510500000001</v>
      </c>
      <c r="C2212">
        <v>8.8963900000000002</v>
      </c>
    </row>
    <row r="2213" spans="1:7" x14ac:dyDescent="0.25">
      <c r="A2213">
        <v>2212</v>
      </c>
      <c r="B2213">
        <v>75.618837000000013</v>
      </c>
      <c r="C2213">
        <v>8.8930450000000008</v>
      </c>
    </row>
    <row r="2214" spans="1:7" x14ac:dyDescent="0.25">
      <c r="A2214">
        <v>2213</v>
      </c>
      <c r="B2214">
        <v>75.626185000000007</v>
      </c>
      <c r="C2214">
        <v>8.8994809999999998</v>
      </c>
    </row>
    <row r="2215" spans="1:7" x14ac:dyDescent="0.25">
      <c r="A2215">
        <v>2214</v>
      </c>
      <c r="B2215">
        <v>75.611287000000004</v>
      </c>
      <c r="C2215">
        <v>8.8715080000000004</v>
      </c>
    </row>
    <row r="2216" spans="1:7" x14ac:dyDescent="0.25">
      <c r="A2216">
        <v>2215</v>
      </c>
      <c r="B2216">
        <v>75.588280000000012</v>
      </c>
      <c r="C2216">
        <v>8.8631960000000003</v>
      </c>
    </row>
    <row r="2217" spans="1:7" x14ac:dyDescent="0.25">
      <c r="A2217">
        <v>2216</v>
      </c>
      <c r="B2217">
        <v>75.563145000000006</v>
      </c>
      <c r="C2217">
        <v>8.8507809999999996</v>
      </c>
    </row>
    <row r="2218" spans="1:7" x14ac:dyDescent="0.25">
      <c r="A2218">
        <v>2217</v>
      </c>
      <c r="B2218">
        <v>75.553972000000002</v>
      </c>
      <c r="C2218">
        <v>8.8616759999999992</v>
      </c>
    </row>
    <row r="2219" spans="1:7" x14ac:dyDescent="0.25">
      <c r="A2219">
        <v>2218</v>
      </c>
      <c r="B2219">
        <v>75.569580999999999</v>
      </c>
      <c r="C2219">
        <v>8.8669980000000006</v>
      </c>
    </row>
    <row r="2220" spans="1:7" x14ac:dyDescent="0.25">
      <c r="A2220">
        <v>2219</v>
      </c>
      <c r="B2220">
        <v>75.550932000000003</v>
      </c>
      <c r="C2220">
        <v>8.8737879999999993</v>
      </c>
    </row>
    <row r="2221" spans="1:7" x14ac:dyDescent="0.25">
      <c r="A2221">
        <v>2220</v>
      </c>
      <c r="B2221">
        <v>75.540137000000001</v>
      </c>
      <c r="C2221">
        <v>8.8740419999999993</v>
      </c>
    </row>
    <row r="2222" spans="1:7" x14ac:dyDescent="0.25">
      <c r="A2222">
        <v>2221</v>
      </c>
      <c r="B2222">
        <v>75.537502000000003</v>
      </c>
      <c r="C2222">
        <v>8.8892950000000006</v>
      </c>
    </row>
    <row r="2223" spans="1:7" x14ac:dyDescent="0.25">
      <c r="A2223">
        <v>2222</v>
      </c>
      <c r="B2223">
        <v>75.482265000000012</v>
      </c>
      <c r="C2223">
        <v>8.870139</v>
      </c>
      <c r="D2223">
        <v>81.874901000000008</v>
      </c>
      <c r="E2223">
        <v>7.9414499999999997</v>
      </c>
    </row>
    <row r="2224" spans="1:7" x14ac:dyDescent="0.25">
      <c r="A2224">
        <v>2223</v>
      </c>
      <c r="B2224">
        <v>75.594563000000008</v>
      </c>
      <c r="C2224">
        <v>8.9456969999999991</v>
      </c>
      <c r="D2224">
        <v>81.862536000000006</v>
      </c>
      <c r="E2224">
        <v>7.9668380000000001</v>
      </c>
      <c r="F2224">
        <v>74.959592000000001</v>
      </c>
      <c r="G2224">
        <v>10.330774999999999</v>
      </c>
    </row>
    <row r="2225" spans="1:9" x14ac:dyDescent="0.25">
      <c r="A2225">
        <v>2224</v>
      </c>
      <c r="B2225">
        <v>75.709446000000014</v>
      </c>
      <c r="C2225">
        <v>8.8974530000000005</v>
      </c>
      <c r="D2225">
        <v>81.863955000000004</v>
      </c>
      <c r="E2225">
        <v>7.9711959999999999</v>
      </c>
      <c r="F2225">
        <v>75.101079000000013</v>
      </c>
      <c r="G2225">
        <v>10.387178</v>
      </c>
    </row>
    <row r="2226" spans="1:9" x14ac:dyDescent="0.25">
      <c r="A2226">
        <v>2225</v>
      </c>
      <c r="D2226">
        <v>81.877841000000004</v>
      </c>
      <c r="E2226">
        <v>7.9740849999999996</v>
      </c>
      <c r="F2226">
        <v>75.042042000000009</v>
      </c>
      <c r="G2226">
        <v>10.297786</v>
      </c>
    </row>
    <row r="2227" spans="1:9" x14ac:dyDescent="0.25">
      <c r="A2227">
        <v>2226</v>
      </c>
      <c r="D2227">
        <v>81.867705000000001</v>
      </c>
      <c r="E2227">
        <v>7.968763</v>
      </c>
      <c r="F2227">
        <v>75.001805000000004</v>
      </c>
      <c r="G2227">
        <v>10.296113999999999</v>
      </c>
    </row>
    <row r="2228" spans="1:9" x14ac:dyDescent="0.25">
      <c r="A2228">
        <v>2227</v>
      </c>
      <c r="D2228">
        <v>81.878144000000006</v>
      </c>
      <c r="E2228">
        <v>7.9778849999999997</v>
      </c>
      <c r="F2228">
        <v>75.024052000000012</v>
      </c>
      <c r="G2228">
        <v>10.320437999999999</v>
      </c>
    </row>
    <row r="2229" spans="1:9" x14ac:dyDescent="0.25">
      <c r="A2229">
        <v>2228</v>
      </c>
      <c r="D2229">
        <v>81.855391000000012</v>
      </c>
      <c r="E2229">
        <v>7.9776829999999999</v>
      </c>
      <c r="F2229">
        <v>75.045336000000006</v>
      </c>
      <c r="G2229">
        <v>10.344307000000001</v>
      </c>
      <c r="H2229">
        <v>76.47805000000001</v>
      </c>
      <c r="I2229">
        <v>7.1217129999999997</v>
      </c>
    </row>
    <row r="2230" spans="1:9" x14ac:dyDescent="0.25">
      <c r="A2230">
        <v>2229</v>
      </c>
      <c r="D2230">
        <v>81.87170900000001</v>
      </c>
      <c r="E2230">
        <v>7.9641520000000003</v>
      </c>
      <c r="F2230">
        <v>75.032363000000004</v>
      </c>
      <c r="G2230">
        <v>10.337161</v>
      </c>
      <c r="H2230">
        <v>76.514740000000003</v>
      </c>
      <c r="I2230">
        <v>7.1673220000000004</v>
      </c>
    </row>
    <row r="2231" spans="1:9" x14ac:dyDescent="0.25">
      <c r="A2231">
        <v>2230</v>
      </c>
      <c r="D2231">
        <v>81.815560000000005</v>
      </c>
      <c r="E2231">
        <v>7.9598959999999996</v>
      </c>
      <c r="F2231">
        <v>75.049289000000002</v>
      </c>
      <c r="G2231">
        <v>10.330978999999999</v>
      </c>
      <c r="H2231">
        <v>76.519351</v>
      </c>
      <c r="I2231">
        <v>7.088317</v>
      </c>
    </row>
    <row r="2232" spans="1:9" x14ac:dyDescent="0.25">
      <c r="A2232">
        <v>2231</v>
      </c>
      <c r="D2232">
        <v>81.812215000000009</v>
      </c>
      <c r="E2232">
        <v>7.9449959999999997</v>
      </c>
      <c r="F2232">
        <v>75.038089000000014</v>
      </c>
      <c r="G2232">
        <v>10.328547</v>
      </c>
      <c r="H2232">
        <v>76.503287</v>
      </c>
      <c r="I2232">
        <v>7.1124900000000002</v>
      </c>
    </row>
    <row r="2233" spans="1:9" x14ac:dyDescent="0.25">
      <c r="A2233">
        <v>2232</v>
      </c>
      <c r="D2233">
        <v>81.82939300000001</v>
      </c>
      <c r="E2233">
        <v>7.9163139999999999</v>
      </c>
      <c r="F2233">
        <v>75.037532000000013</v>
      </c>
      <c r="G2233">
        <v>10.319019000000001</v>
      </c>
      <c r="H2233">
        <v>76.489757000000012</v>
      </c>
      <c r="I2233">
        <v>7.0919160000000003</v>
      </c>
    </row>
    <row r="2234" spans="1:9" x14ac:dyDescent="0.25">
      <c r="A2234">
        <v>2233</v>
      </c>
      <c r="D2234">
        <v>81.960493000000014</v>
      </c>
      <c r="E2234">
        <v>7.8842869999999996</v>
      </c>
      <c r="F2234">
        <v>75.010826000000009</v>
      </c>
      <c r="G2234">
        <v>10.320741999999999</v>
      </c>
      <c r="H2234">
        <v>76.497206000000006</v>
      </c>
      <c r="I2234">
        <v>7.0887229999999999</v>
      </c>
    </row>
    <row r="2235" spans="1:9" x14ac:dyDescent="0.25">
      <c r="A2235">
        <v>2234</v>
      </c>
      <c r="D2235">
        <v>81.874901000000008</v>
      </c>
      <c r="E2235">
        <v>7.9414499999999997</v>
      </c>
      <c r="F2235">
        <v>74.976011</v>
      </c>
      <c r="G2235">
        <v>10.323479000000001</v>
      </c>
      <c r="H2235">
        <v>76.469993000000002</v>
      </c>
      <c r="I2235">
        <v>7.0977940000000004</v>
      </c>
    </row>
    <row r="2236" spans="1:9" x14ac:dyDescent="0.25">
      <c r="A2236">
        <v>2235</v>
      </c>
      <c r="F2236">
        <v>75.000487000000007</v>
      </c>
      <c r="G2236">
        <v>10.316233</v>
      </c>
      <c r="H2236">
        <v>76.508101000000011</v>
      </c>
      <c r="I2236">
        <v>7.0880640000000001</v>
      </c>
    </row>
    <row r="2237" spans="1:9" x14ac:dyDescent="0.25">
      <c r="A2237">
        <v>2236</v>
      </c>
      <c r="F2237">
        <v>75.025370000000009</v>
      </c>
      <c r="G2237">
        <v>10.326063</v>
      </c>
      <c r="H2237">
        <v>76.495179000000007</v>
      </c>
      <c r="I2237">
        <v>7.0729119999999996</v>
      </c>
    </row>
    <row r="2238" spans="1:9" x14ac:dyDescent="0.25">
      <c r="A2238">
        <v>2237</v>
      </c>
      <c r="B2238">
        <v>90.826173000000011</v>
      </c>
      <c r="C2238">
        <v>9.3087909999999994</v>
      </c>
      <c r="F2238">
        <v>74.995015000000009</v>
      </c>
      <c r="G2238">
        <v>10.327026</v>
      </c>
      <c r="H2238">
        <v>76.496648000000008</v>
      </c>
      <c r="I2238">
        <v>7.0889249999999997</v>
      </c>
    </row>
    <row r="2239" spans="1:9" x14ac:dyDescent="0.25">
      <c r="A2239">
        <v>2238</v>
      </c>
      <c r="B2239">
        <v>90.791055</v>
      </c>
      <c r="C2239">
        <v>9.3731500000000008</v>
      </c>
      <c r="F2239">
        <v>75.044880000000006</v>
      </c>
      <c r="G2239">
        <v>10.360066</v>
      </c>
      <c r="H2239">
        <v>76.517071000000001</v>
      </c>
      <c r="I2239">
        <v>7.0769659999999996</v>
      </c>
    </row>
    <row r="2240" spans="1:9" x14ac:dyDescent="0.25">
      <c r="A2240">
        <v>2239</v>
      </c>
      <c r="B2240">
        <v>90.772761000000003</v>
      </c>
      <c r="C2240">
        <v>9.3648399999999992</v>
      </c>
      <c r="F2240">
        <v>74.959592000000001</v>
      </c>
      <c r="G2240">
        <v>10.330774999999999</v>
      </c>
      <c r="H2240">
        <v>76.50582</v>
      </c>
      <c r="I2240">
        <v>7.0237049999999996</v>
      </c>
    </row>
    <row r="2241" spans="1:9" x14ac:dyDescent="0.25">
      <c r="A2241">
        <v>2240</v>
      </c>
      <c r="B2241">
        <v>90.806458000000006</v>
      </c>
      <c r="C2241">
        <v>9.3459869999999992</v>
      </c>
      <c r="H2241">
        <v>76.47805000000001</v>
      </c>
      <c r="I2241">
        <v>7.1217129999999997</v>
      </c>
    </row>
    <row r="2242" spans="1:9" x14ac:dyDescent="0.25">
      <c r="A2242">
        <v>2241</v>
      </c>
      <c r="B2242">
        <v>90.825310999999999</v>
      </c>
      <c r="C2242">
        <v>9.3364609999999999</v>
      </c>
      <c r="H2242">
        <v>76.47805000000001</v>
      </c>
      <c r="I2242">
        <v>7.1217129999999997</v>
      </c>
    </row>
    <row r="2243" spans="1:9" x14ac:dyDescent="0.25">
      <c r="A2243">
        <v>2242</v>
      </c>
      <c r="B2243">
        <v>90.815835000000007</v>
      </c>
      <c r="C2243">
        <v>9.3197369999999999</v>
      </c>
    </row>
    <row r="2244" spans="1:9" x14ac:dyDescent="0.25">
      <c r="A2244">
        <v>2243</v>
      </c>
      <c r="B2244">
        <v>90.797744000000009</v>
      </c>
      <c r="C2244">
        <v>9.3276420000000009</v>
      </c>
    </row>
    <row r="2245" spans="1:9" x14ac:dyDescent="0.25">
      <c r="A2245">
        <v>2244</v>
      </c>
      <c r="B2245">
        <v>90.794499000000002</v>
      </c>
      <c r="C2245">
        <v>9.3194839999999992</v>
      </c>
    </row>
    <row r="2246" spans="1:9" x14ac:dyDescent="0.25">
      <c r="A2246">
        <v>2245</v>
      </c>
      <c r="B2246">
        <v>90.794147000000009</v>
      </c>
      <c r="C2246">
        <v>9.3084360000000004</v>
      </c>
    </row>
    <row r="2247" spans="1:9" x14ac:dyDescent="0.25">
      <c r="A2247">
        <v>2246</v>
      </c>
      <c r="B2247">
        <v>90.777778000000012</v>
      </c>
      <c r="C2247">
        <v>9.3170520000000003</v>
      </c>
    </row>
    <row r="2248" spans="1:9" x14ac:dyDescent="0.25">
      <c r="A2248">
        <v>2247</v>
      </c>
      <c r="B2248">
        <v>90.775901000000005</v>
      </c>
      <c r="C2248">
        <v>9.3434030000000003</v>
      </c>
    </row>
    <row r="2249" spans="1:9" x14ac:dyDescent="0.25">
      <c r="A2249">
        <v>2248</v>
      </c>
      <c r="B2249">
        <v>90.767388000000011</v>
      </c>
      <c r="C2249">
        <v>9.336055</v>
      </c>
    </row>
    <row r="2250" spans="1:9" x14ac:dyDescent="0.25">
      <c r="A2250">
        <v>2249</v>
      </c>
      <c r="B2250">
        <v>90.754821000000007</v>
      </c>
      <c r="C2250">
        <v>9.3553119999999996</v>
      </c>
      <c r="D2250">
        <v>98.466098000000002</v>
      </c>
      <c r="E2250">
        <v>6.9445490000000003</v>
      </c>
    </row>
    <row r="2251" spans="1:9" x14ac:dyDescent="0.25">
      <c r="A2251">
        <v>2250</v>
      </c>
      <c r="B2251">
        <v>90.862203000000008</v>
      </c>
      <c r="C2251">
        <v>9.3315450000000002</v>
      </c>
      <c r="D2251">
        <v>98.475930000000005</v>
      </c>
      <c r="E2251">
        <v>6.9325390000000002</v>
      </c>
    </row>
    <row r="2252" spans="1:9" x14ac:dyDescent="0.25">
      <c r="A2252">
        <v>2251</v>
      </c>
      <c r="B2252">
        <v>90.826173000000011</v>
      </c>
      <c r="C2252">
        <v>9.3087909999999994</v>
      </c>
      <c r="D2252">
        <v>98.458295000000007</v>
      </c>
      <c r="E2252">
        <v>6.8875380000000002</v>
      </c>
    </row>
    <row r="2253" spans="1:9" x14ac:dyDescent="0.25">
      <c r="A2253">
        <v>2252</v>
      </c>
      <c r="D2253">
        <v>98.477298000000005</v>
      </c>
      <c r="E2253">
        <v>6.9055289999999996</v>
      </c>
      <c r="F2253">
        <v>90.762473</v>
      </c>
      <c r="G2253">
        <v>10.330774999999999</v>
      </c>
      <c r="H2253">
        <v>91.352952000000002</v>
      </c>
      <c r="I2253">
        <v>6.0869070000000001</v>
      </c>
    </row>
    <row r="2254" spans="1:9" x14ac:dyDescent="0.25">
      <c r="A2254">
        <v>2253</v>
      </c>
      <c r="D2254">
        <v>98.479020000000006</v>
      </c>
      <c r="E2254">
        <v>6.9132819999999997</v>
      </c>
      <c r="F2254">
        <v>90.786443000000006</v>
      </c>
      <c r="G2254">
        <v>10.346738999999999</v>
      </c>
      <c r="H2254">
        <v>91.420959000000011</v>
      </c>
      <c r="I2254">
        <v>5.9797779999999996</v>
      </c>
    </row>
    <row r="2255" spans="1:9" x14ac:dyDescent="0.25">
      <c r="A2255">
        <v>2254</v>
      </c>
      <c r="D2255">
        <v>98.47212900000001</v>
      </c>
      <c r="E2255">
        <v>6.8995490000000004</v>
      </c>
      <c r="F2255">
        <v>90.771697000000003</v>
      </c>
      <c r="G2255">
        <v>10.284153999999999</v>
      </c>
      <c r="H2255">
        <v>91.396785000000008</v>
      </c>
      <c r="I2255">
        <v>6.0610619999999997</v>
      </c>
    </row>
    <row r="2256" spans="1:9" x14ac:dyDescent="0.25">
      <c r="A2256">
        <v>2255</v>
      </c>
      <c r="D2256">
        <v>98.49716500000001</v>
      </c>
      <c r="E2256">
        <v>6.906542</v>
      </c>
      <c r="F2256">
        <v>90.759938000000005</v>
      </c>
      <c r="G2256">
        <v>10.282735000000001</v>
      </c>
      <c r="H2256">
        <v>91.385180000000005</v>
      </c>
      <c r="I2256">
        <v>6.0867550000000001</v>
      </c>
    </row>
    <row r="2257" spans="1:9" x14ac:dyDescent="0.25">
      <c r="A2257">
        <v>2256</v>
      </c>
      <c r="D2257">
        <v>98.473500000000001</v>
      </c>
      <c r="E2257">
        <v>6.9387220000000003</v>
      </c>
      <c r="F2257">
        <v>90.76774300000001</v>
      </c>
      <c r="G2257">
        <v>10.306552999999999</v>
      </c>
      <c r="H2257">
        <v>91.377631000000008</v>
      </c>
      <c r="I2257">
        <v>6.0596940000000004</v>
      </c>
    </row>
    <row r="2258" spans="1:9" x14ac:dyDescent="0.25">
      <c r="A2258">
        <v>2257</v>
      </c>
      <c r="D2258">
        <v>98.477857</v>
      </c>
      <c r="E2258">
        <v>6.8995490000000004</v>
      </c>
      <c r="F2258">
        <v>90.747928000000002</v>
      </c>
      <c r="G2258">
        <v>10.335996</v>
      </c>
      <c r="H2258">
        <v>91.358119000000002</v>
      </c>
      <c r="I2258">
        <v>6.0736299999999996</v>
      </c>
    </row>
    <row r="2259" spans="1:9" x14ac:dyDescent="0.25">
      <c r="A2259">
        <v>2258</v>
      </c>
      <c r="D2259">
        <v>98.453734000000011</v>
      </c>
      <c r="E2259">
        <v>6.8802919999999999</v>
      </c>
      <c r="F2259">
        <v>90.730699000000016</v>
      </c>
      <c r="G2259">
        <v>10.334121</v>
      </c>
      <c r="H2259">
        <v>91.369369000000006</v>
      </c>
      <c r="I2259">
        <v>6.0700830000000003</v>
      </c>
    </row>
    <row r="2260" spans="1:9" x14ac:dyDescent="0.25">
      <c r="A2260">
        <v>2259</v>
      </c>
      <c r="D2260">
        <v>98.466098000000002</v>
      </c>
      <c r="E2260">
        <v>6.9445490000000003</v>
      </c>
      <c r="F2260">
        <v>90.741036000000008</v>
      </c>
      <c r="G2260">
        <v>10.308225999999999</v>
      </c>
      <c r="H2260">
        <v>91.347833000000008</v>
      </c>
      <c r="I2260">
        <v>6.080775</v>
      </c>
    </row>
    <row r="2261" spans="1:9" x14ac:dyDescent="0.25">
      <c r="A2261">
        <v>2260</v>
      </c>
      <c r="D2261">
        <v>98.466098000000002</v>
      </c>
      <c r="E2261">
        <v>6.9445490000000003</v>
      </c>
      <c r="F2261">
        <v>90.710479000000007</v>
      </c>
      <c r="G2261">
        <v>10.326418</v>
      </c>
      <c r="H2261">
        <v>91.343982000000011</v>
      </c>
      <c r="I2261">
        <v>6.0912649999999999</v>
      </c>
    </row>
    <row r="2262" spans="1:9" x14ac:dyDescent="0.25">
      <c r="A2262">
        <v>2261</v>
      </c>
      <c r="B2262">
        <v>107.93756</v>
      </c>
      <c r="C2262">
        <v>8.9255289999999992</v>
      </c>
      <c r="F2262">
        <v>90.698470000000015</v>
      </c>
      <c r="G2262">
        <v>10.393107000000001</v>
      </c>
      <c r="H2262">
        <v>91.340129000000005</v>
      </c>
      <c r="I2262">
        <v>6.1182759999999998</v>
      </c>
    </row>
    <row r="2263" spans="1:9" x14ac:dyDescent="0.25">
      <c r="A2263">
        <v>2262</v>
      </c>
      <c r="B2263">
        <v>107.95605800000001</v>
      </c>
      <c r="C2263">
        <v>8.8706460000000007</v>
      </c>
      <c r="F2263">
        <v>90.681493000000003</v>
      </c>
      <c r="G2263">
        <v>10.373243</v>
      </c>
      <c r="H2263">
        <v>91.323558000000006</v>
      </c>
      <c r="I2263">
        <v>6.1308939999999996</v>
      </c>
    </row>
    <row r="2264" spans="1:9" x14ac:dyDescent="0.25">
      <c r="A2264">
        <v>2263</v>
      </c>
      <c r="B2264">
        <v>107.94698600000001</v>
      </c>
      <c r="C2264">
        <v>8.8769810000000007</v>
      </c>
      <c r="F2264">
        <v>90.713115000000002</v>
      </c>
      <c r="G2264">
        <v>10.405321000000001</v>
      </c>
      <c r="H2264">
        <v>91.275517000000008</v>
      </c>
      <c r="I2264">
        <v>6.0332410000000003</v>
      </c>
    </row>
    <row r="2265" spans="1:9" x14ac:dyDescent="0.25">
      <c r="A2265">
        <v>2264</v>
      </c>
      <c r="B2265">
        <v>107.962035</v>
      </c>
      <c r="C2265">
        <v>8.8509329999999995</v>
      </c>
      <c r="F2265">
        <v>90.762473</v>
      </c>
      <c r="G2265">
        <v>10.330774999999999</v>
      </c>
      <c r="H2265">
        <v>91.311852000000002</v>
      </c>
      <c r="I2265">
        <v>6.0730729999999999</v>
      </c>
    </row>
    <row r="2266" spans="1:9" x14ac:dyDescent="0.25">
      <c r="A2266">
        <v>2265</v>
      </c>
      <c r="B2266">
        <v>107.97344100000001</v>
      </c>
      <c r="C2266">
        <v>8.8617779999999993</v>
      </c>
      <c r="H2266">
        <v>91.355485000000002</v>
      </c>
      <c r="I2266">
        <v>5.9732409999999998</v>
      </c>
    </row>
    <row r="2267" spans="1:9" x14ac:dyDescent="0.25">
      <c r="A2267">
        <v>2266</v>
      </c>
      <c r="B2267">
        <v>107.98539600000001</v>
      </c>
      <c r="C2267">
        <v>8.8729270000000007</v>
      </c>
      <c r="H2267">
        <v>91.352952000000002</v>
      </c>
      <c r="I2267">
        <v>6.0869070000000001</v>
      </c>
    </row>
    <row r="2268" spans="1:9" x14ac:dyDescent="0.25">
      <c r="A2268">
        <v>2267</v>
      </c>
      <c r="B2268">
        <v>107.97845700000001</v>
      </c>
      <c r="C2268">
        <v>8.8589909999999996</v>
      </c>
    </row>
    <row r="2269" spans="1:9" x14ac:dyDescent="0.25">
      <c r="A2269">
        <v>2268</v>
      </c>
      <c r="B2269">
        <v>107.97363900000001</v>
      </c>
      <c r="C2269">
        <v>8.8503260000000008</v>
      </c>
    </row>
    <row r="2270" spans="1:9" x14ac:dyDescent="0.25">
      <c r="A2270">
        <v>2269</v>
      </c>
      <c r="B2270">
        <v>107.97435300000001</v>
      </c>
      <c r="C2270">
        <v>8.8562539999999998</v>
      </c>
    </row>
    <row r="2271" spans="1:9" x14ac:dyDescent="0.25">
      <c r="A2271">
        <v>2270</v>
      </c>
      <c r="B2271">
        <v>107.97526500000001</v>
      </c>
      <c r="C2271">
        <v>8.8310169999999992</v>
      </c>
    </row>
    <row r="2272" spans="1:9" x14ac:dyDescent="0.25">
      <c r="A2272">
        <v>2271</v>
      </c>
      <c r="B2272">
        <v>107.98428600000001</v>
      </c>
      <c r="C2272">
        <v>8.8527070000000005</v>
      </c>
    </row>
    <row r="2273" spans="1:9" x14ac:dyDescent="0.25">
      <c r="A2273">
        <v>2272</v>
      </c>
      <c r="B2273">
        <v>107.94455600000001</v>
      </c>
      <c r="C2273">
        <v>8.8507300000000004</v>
      </c>
    </row>
    <row r="2274" spans="1:9" x14ac:dyDescent="0.25">
      <c r="A2274">
        <v>2273</v>
      </c>
      <c r="B2274">
        <v>107.95043100000001</v>
      </c>
      <c r="C2274">
        <v>8.8613730000000004</v>
      </c>
    </row>
    <row r="2275" spans="1:9" x14ac:dyDescent="0.25">
      <c r="A2275">
        <v>2274</v>
      </c>
      <c r="B2275">
        <v>107.91212</v>
      </c>
      <c r="C2275">
        <v>8.8663889999999999</v>
      </c>
      <c r="D2275">
        <v>116.20779700000001</v>
      </c>
      <c r="E2275">
        <v>7.1178109999999997</v>
      </c>
    </row>
    <row r="2276" spans="1:9" x14ac:dyDescent="0.25">
      <c r="A2276">
        <v>2275</v>
      </c>
      <c r="B2276">
        <v>107.93756</v>
      </c>
      <c r="C2276">
        <v>8.9255289999999992</v>
      </c>
      <c r="D2276">
        <v>116.20779700000001</v>
      </c>
      <c r="E2276">
        <v>7.0735710000000003</v>
      </c>
    </row>
    <row r="2277" spans="1:9" x14ac:dyDescent="0.25">
      <c r="A2277">
        <v>2276</v>
      </c>
      <c r="B2277">
        <v>107.93756</v>
      </c>
      <c r="C2277">
        <v>8.9255289999999992</v>
      </c>
      <c r="D2277">
        <v>116.222594</v>
      </c>
      <c r="E2277">
        <v>7.0520839999999998</v>
      </c>
      <c r="F2277">
        <v>107.57609100000001</v>
      </c>
      <c r="G2277">
        <v>10.612686999999999</v>
      </c>
    </row>
    <row r="2278" spans="1:9" x14ac:dyDescent="0.25">
      <c r="A2278">
        <v>2277</v>
      </c>
      <c r="D2278">
        <v>116.21853900000001</v>
      </c>
      <c r="E2278">
        <v>7.0593810000000001</v>
      </c>
      <c r="F2278">
        <v>107.643691</v>
      </c>
      <c r="G2278">
        <v>10.648211</v>
      </c>
    </row>
    <row r="2279" spans="1:9" x14ac:dyDescent="0.25">
      <c r="A2279">
        <v>2278</v>
      </c>
      <c r="D2279">
        <v>116.223403</v>
      </c>
      <c r="E2279">
        <v>7.0436209999999999</v>
      </c>
      <c r="F2279">
        <v>107.668418</v>
      </c>
      <c r="G2279">
        <v>10.615017999999999</v>
      </c>
      <c r="H2279">
        <v>109.37929800000001</v>
      </c>
      <c r="I2279">
        <v>5.9885450000000002</v>
      </c>
    </row>
    <row r="2280" spans="1:9" x14ac:dyDescent="0.25">
      <c r="A2280">
        <v>2279</v>
      </c>
      <c r="D2280">
        <v>116.19112700000001</v>
      </c>
      <c r="E2280">
        <v>7.0443309999999997</v>
      </c>
      <c r="F2280">
        <v>107.657577</v>
      </c>
      <c r="G2280">
        <v>10.611673</v>
      </c>
      <c r="H2280">
        <v>109.402404</v>
      </c>
      <c r="I2280">
        <v>5.9263149999999998</v>
      </c>
    </row>
    <row r="2281" spans="1:9" x14ac:dyDescent="0.25">
      <c r="A2281">
        <v>2280</v>
      </c>
      <c r="D2281">
        <v>116.21889400000001</v>
      </c>
      <c r="E2281">
        <v>7.0622699999999998</v>
      </c>
      <c r="F2281">
        <v>107.66071600000001</v>
      </c>
      <c r="G2281">
        <v>10.608278</v>
      </c>
      <c r="H2281">
        <v>109.38568000000001</v>
      </c>
      <c r="I2281">
        <v>5.96265</v>
      </c>
    </row>
    <row r="2282" spans="1:9" x14ac:dyDescent="0.25">
      <c r="A2282">
        <v>2281</v>
      </c>
      <c r="D2282">
        <v>116.20450100000001</v>
      </c>
      <c r="E2282">
        <v>7.0438749999999999</v>
      </c>
      <c r="F2282">
        <v>107.63091900000001</v>
      </c>
      <c r="G2282">
        <v>10.605744</v>
      </c>
      <c r="H2282">
        <v>109.34762500000001</v>
      </c>
      <c r="I2282">
        <v>6.007701</v>
      </c>
    </row>
    <row r="2283" spans="1:9" x14ac:dyDescent="0.25">
      <c r="A2283">
        <v>2282</v>
      </c>
      <c r="D2283">
        <v>116.20708400000001</v>
      </c>
      <c r="E2283">
        <v>7.0784859999999998</v>
      </c>
      <c r="F2283">
        <v>107.60806600000001</v>
      </c>
      <c r="G2283">
        <v>10.60088</v>
      </c>
      <c r="H2283">
        <v>109.36186500000001</v>
      </c>
      <c r="I2283">
        <v>5.9871259999999999</v>
      </c>
    </row>
    <row r="2284" spans="1:9" x14ac:dyDescent="0.25">
      <c r="A2284">
        <v>2283</v>
      </c>
      <c r="D2284">
        <v>116.209823</v>
      </c>
      <c r="E2284">
        <v>7.0807159999999998</v>
      </c>
      <c r="F2284">
        <v>107.64384000000001</v>
      </c>
      <c r="G2284">
        <v>10.60088</v>
      </c>
      <c r="H2284">
        <v>109.33875200000001</v>
      </c>
      <c r="I2284">
        <v>6.011755</v>
      </c>
    </row>
    <row r="2285" spans="1:9" x14ac:dyDescent="0.25">
      <c r="A2285">
        <v>2284</v>
      </c>
      <c r="D2285">
        <v>116.22021400000001</v>
      </c>
      <c r="E2285">
        <v>7.0676410000000001</v>
      </c>
      <c r="F2285">
        <v>107.63396</v>
      </c>
      <c r="G2285">
        <v>10.610507999999999</v>
      </c>
      <c r="H2285">
        <v>109.32096800000001</v>
      </c>
      <c r="I2285">
        <v>6.0216880000000002</v>
      </c>
    </row>
    <row r="2286" spans="1:9" x14ac:dyDescent="0.25">
      <c r="A2286">
        <v>2285</v>
      </c>
      <c r="D2286">
        <v>116.20779700000001</v>
      </c>
      <c r="E2286">
        <v>7.0735710000000003</v>
      </c>
      <c r="F2286">
        <v>107.574821</v>
      </c>
      <c r="G2286">
        <v>10.575085</v>
      </c>
      <c r="H2286">
        <v>109.28113500000001</v>
      </c>
      <c r="I2286">
        <v>6.0163659999999997</v>
      </c>
    </row>
    <row r="2287" spans="1:9" x14ac:dyDescent="0.25">
      <c r="A2287">
        <v>2286</v>
      </c>
      <c r="F2287">
        <v>107.55130700000001</v>
      </c>
      <c r="G2287">
        <v>10.581369</v>
      </c>
      <c r="H2287">
        <v>109.32598400000001</v>
      </c>
      <c r="I2287">
        <v>6.0066870000000003</v>
      </c>
    </row>
    <row r="2288" spans="1:9" x14ac:dyDescent="0.25">
      <c r="A2288">
        <v>2287</v>
      </c>
      <c r="F2288">
        <v>107.561999</v>
      </c>
      <c r="G2288">
        <v>10.590947</v>
      </c>
      <c r="H2288">
        <v>109.344531</v>
      </c>
      <c r="I2288">
        <v>5.9999979999999997</v>
      </c>
    </row>
    <row r="2289" spans="1:9" x14ac:dyDescent="0.25">
      <c r="A2289">
        <v>2288</v>
      </c>
      <c r="B2289">
        <v>126.64427900000001</v>
      </c>
      <c r="C2289">
        <v>8.1952350000000003</v>
      </c>
      <c r="F2289">
        <v>107.62362200000001</v>
      </c>
      <c r="G2289">
        <v>10.693465</v>
      </c>
      <c r="H2289">
        <v>109.32279100000001</v>
      </c>
      <c r="I2289">
        <v>5.9920920000000004</v>
      </c>
    </row>
    <row r="2290" spans="1:9" x14ac:dyDescent="0.25">
      <c r="A2290">
        <v>2289</v>
      </c>
      <c r="B2290">
        <v>126.62142800000001</v>
      </c>
      <c r="C2290">
        <v>8.1922449999999998</v>
      </c>
      <c r="F2290">
        <v>107.57609100000001</v>
      </c>
      <c r="G2290">
        <v>10.612686999999999</v>
      </c>
      <c r="H2290">
        <v>109.23968400000001</v>
      </c>
      <c r="I2290">
        <v>5.9920920000000004</v>
      </c>
    </row>
    <row r="2291" spans="1:9" x14ac:dyDescent="0.25">
      <c r="A2291">
        <v>2290</v>
      </c>
      <c r="B2291">
        <v>126.62259200000001</v>
      </c>
      <c r="C2291">
        <v>8.1777010000000008</v>
      </c>
      <c r="F2291">
        <v>107.57609100000001</v>
      </c>
      <c r="G2291">
        <v>10.612686999999999</v>
      </c>
      <c r="H2291">
        <v>109.324668</v>
      </c>
      <c r="I2291">
        <v>5.960623</v>
      </c>
    </row>
    <row r="2292" spans="1:9" x14ac:dyDescent="0.25">
      <c r="A2292">
        <v>2291</v>
      </c>
      <c r="B2292">
        <v>126.62380900000001</v>
      </c>
      <c r="C2292">
        <v>8.1855550000000008</v>
      </c>
      <c r="H2292">
        <v>109.37929800000001</v>
      </c>
      <c r="I2292">
        <v>5.9885450000000002</v>
      </c>
    </row>
    <row r="2293" spans="1:9" x14ac:dyDescent="0.25">
      <c r="A2293">
        <v>2292</v>
      </c>
      <c r="B2293">
        <v>126.627864</v>
      </c>
      <c r="C2293">
        <v>8.1822110000000006</v>
      </c>
    </row>
    <row r="2294" spans="1:9" x14ac:dyDescent="0.25">
      <c r="A2294">
        <v>2293</v>
      </c>
      <c r="B2294">
        <v>126.667293</v>
      </c>
      <c r="C2294">
        <v>8.1895600000000002</v>
      </c>
    </row>
    <row r="2295" spans="1:9" x14ac:dyDescent="0.25">
      <c r="A2295">
        <v>2294</v>
      </c>
      <c r="B2295">
        <v>126.63486</v>
      </c>
      <c r="C2295">
        <v>8.2044080000000008</v>
      </c>
    </row>
    <row r="2296" spans="1:9" x14ac:dyDescent="0.25">
      <c r="A2296">
        <v>2295</v>
      </c>
      <c r="B2296">
        <v>126.637084</v>
      </c>
      <c r="C2296">
        <v>8.1942210000000006</v>
      </c>
    </row>
    <row r="2297" spans="1:9" x14ac:dyDescent="0.25">
      <c r="A2297">
        <v>2296</v>
      </c>
      <c r="B2297">
        <v>126.62522800000001</v>
      </c>
      <c r="C2297">
        <v>8.2065870000000007</v>
      </c>
    </row>
    <row r="2298" spans="1:9" x14ac:dyDescent="0.25">
      <c r="A2298">
        <v>2297</v>
      </c>
      <c r="B2298">
        <v>126.623908</v>
      </c>
      <c r="C2298">
        <v>8.1826679999999996</v>
      </c>
    </row>
    <row r="2299" spans="1:9" x14ac:dyDescent="0.25">
      <c r="A2299">
        <v>2298</v>
      </c>
      <c r="B2299">
        <v>126.639571</v>
      </c>
      <c r="C2299">
        <v>8.1910290000000003</v>
      </c>
      <c r="D2299">
        <v>132.43630899999999</v>
      </c>
      <c r="E2299">
        <v>6.4727040000000002</v>
      </c>
    </row>
    <row r="2300" spans="1:9" x14ac:dyDescent="0.25">
      <c r="A2300">
        <v>2299</v>
      </c>
      <c r="B2300">
        <v>126.53675000000001</v>
      </c>
      <c r="C2300">
        <v>8.202178</v>
      </c>
      <c r="D2300">
        <v>132.48267300000001</v>
      </c>
      <c r="E2300">
        <v>6.4714369999999999</v>
      </c>
    </row>
    <row r="2301" spans="1:9" x14ac:dyDescent="0.25">
      <c r="A2301">
        <v>2300</v>
      </c>
      <c r="B2301">
        <v>126.64427900000001</v>
      </c>
      <c r="C2301">
        <v>8.1952350000000003</v>
      </c>
      <c r="D2301">
        <v>132.49250699999999</v>
      </c>
      <c r="E2301">
        <v>6.475339</v>
      </c>
    </row>
    <row r="2302" spans="1:9" x14ac:dyDescent="0.25">
      <c r="A2302">
        <v>2301</v>
      </c>
      <c r="B2302">
        <v>126.64427900000001</v>
      </c>
      <c r="C2302">
        <v>8.1952350000000003</v>
      </c>
      <c r="D2302">
        <v>132.46625399999999</v>
      </c>
      <c r="E2302">
        <v>6.4758969999999998</v>
      </c>
    </row>
    <row r="2303" spans="1:9" x14ac:dyDescent="0.25">
      <c r="A2303">
        <v>2302</v>
      </c>
      <c r="D2303">
        <v>132.46210400000001</v>
      </c>
      <c r="E2303">
        <v>6.4661160000000004</v>
      </c>
    </row>
    <row r="2304" spans="1:9" x14ac:dyDescent="0.25">
      <c r="A2304">
        <v>2303</v>
      </c>
      <c r="D2304">
        <v>132.449637</v>
      </c>
      <c r="E2304">
        <v>6.4930760000000003</v>
      </c>
    </row>
    <row r="2305" spans="1:9" x14ac:dyDescent="0.25">
      <c r="A2305">
        <v>2304</v>
      </c>
      <c r="D2305">
        <v>132.474311</v>
      </c>
      <c r="E2305">
        <v>6.4791400000000001</v>
      </c>
      <c r="F2305">
        <v>127.628207</v>
      </c>
      <c r="G2305">
        <v>9.48935</v>
      </c>
    </row>
    <row r="2306" spans="1:9" x14ac:dyDescent="0.25">
      <c r="A2306">
        <v>2305</v>
      </c>
      <c r="D2306">
        <v>132.46534600000001</v>
      </c>
      <c r="E2306">
        <v>6.5021469999999999</v>
      </c>
      <c r="F2306">
        <v>127.70589700000001</v>
      </c>
      <c r="G2306">
        <v>9.5048569999999994</v>
      </c>
    </row>
    <row r="2307" spans="1:9" x14ac:dyDescent="0.25">
      <c r="A2307">
        <v>2306</v>
      </c>
      <c r="D2307">
        <v>132.43621000000002</v>
      </c>
      <c r="E2307">
        <v>6.458971</v>
      </c>
      <c r="F2307">
        <v>127.705646</v>
      </c>
      <c r="G2307">
        <v>9.4580830000000002</v>
      </c>
    </row>
    <row r="2308" spans="1:9" x14ac:dyDescent="0.25">
      <c r="A2308">
        <v>2307</v>
      </c>
      <c r="D2308">
        <v>132.44948500000001</v>
      </c>
      <c r="E2308">
        <v>6.4517249999999997</v>
      </c>
      <c r="F2308">
        <v>127.682433</v>
      </c>
      <c r="G2308">
        <v>9.4526620000000001</v>
      </c>
    </row>
    <row r="2309" spans="1:9" x14ac:dyDescent="0.25">
      <c r="A2309">
        <v>2308</v>
      </c>
      <c r="D2309">
        <v>132.43630899999999</v>
      </c>
      <c r="E2309">
        <v>6.4727040000000002</v>
      </c>
      <c r="F2309">
        <v>127.68299</v>
      </c>
      <c r="G2309">
        <v>9.4466300000000007</v>
      </c>
      <c r="H2309">
        <v>130.51791300000002</v>
      </c>
      <c r="I2309">
        <v>5.3872730000000004</v>
      </c>
    </row>
    <row r="2310" spans="1:9" x14ac:dyDescent="0.25">
      <c r="A2310">
        <v>2309</v>
      </c>
      <c r="F2310">
        <v>127.67057700000001</v>
      </c>
      <c r="G2310">
        <v>9.4648230000000009</v>
      </c>
      <c r="H2310">
        <v>130.71930200000003</v>
      </c>
      <c r="I2310">
        <v>5.3572730000000002</v>
      </c>
    </row>
    <row r="2311" spans="1:9" x14ac:dyDescent="0.25">
      <c r="A2311">
        <v>2310</v>
      </c>
      <c r="F2311">
        <v>127.679996</v>
      </c>
      <c r="G2311">
        <v>9.4614279999999997</v>
      </c>
      <c r="H2311">
        <v>130.742862</v>
      </c>
      <c r="I2311">
        <v>5.3545369999999997</v>
      </c>
    </row>
    <row r="2312" spans="1:9" x14ac:dyDescent="0.25">
      <c r="A2312">
        <v>2311</v>
      </c>
      <c r="F2312">
        <v>127.678836</v>
      </c>
      <c r="G2312">
        <v>9.4254979999999993</v>
      </c>
      <c r="H2312">
        <v>130.69988900000001</v>
      </c>
      <c r="I2312">
        <v>5.337053</v>
      </c>
    </row>
    <row r="2313" spans="1:9" x14ac:dyDescent="0.25">
      <c r="A2313">
        <v>2312</v>
      </c>
      <c r="F2313">
        <v>127.68308900000001</v>
      </c>
      <c r="G2313">
        <v>9.4125770000000006</v>
      </c>
      <c r="H2313">
        <v>130.67267500000003</v>
      </c>
      <c r="I2313">
        <v>5.3464790000000004</v>
      </c>
    </row>
    <row r="2314" spans="1:9" x14ac:dyDescent="0.25">
      <c r="A2314">
        <v>2313</v>
      </c>
      <c r="F2314">
        <v>127.69201200000001</v>
      </c>
      <c r="G2314">
        <v>9.4123730000000005</v>
      </c>
      <c r="H2314">
        <v>130.65929700000001</v>
      </c>
      <c r="I2314">
        <v>5.3375599999999999</v>
      </c>
    </row>
    <row r="2315" spans="1:9" x14ac:dyDescent="0.25">
      <c r="A2315">
        <v>2314</v>
      </c>
      <c r="B2315">
        <v>154.390624</v>
      </c>
      <c r="C2315">
        <v>8.4003259999999997</v>
      </c>
      <c r="F2315">
        <v>127.71603300000001</v>
      </c>
      <c r="G2315">
        <v>9.4410050000000005</v>
      </c>
      <c r="H2315">
        <v>130.67526100000001</v>
      </c>
      <c r="I2315">
        <v>5.3462259999999997</v>
      </c>
    </row>
    <row r="2316" spans="1:9" x14ac:dyDescent="0.25">
      <c r="A2316">
        <v>2315</v>
      </c>
      <c r="B2316">
        <v>154.47425899999999</v>
      </c>
      <c r="C2316">
        <v>8.4383529999999993</v>
      </c>
      <c r="F2316">
        <v>127.61994800000001</v>
      </c>
      <c r="G2316">
        <v>9.4669509999999999</v>
      </c>
      <c r="H2316">
        <v>130.68377600000002</v>
      </c>
      <c r="I2316">
        <v>5.3517489999999999</v>
      </c>
    </row>
    <row r="2317" spans="1:9" x14ac:dyDescent="0.25">
      <c r="A2317">
        <v>2316</v>
      </c>
      <c r="B2317">
        <v>154.44061099999999</v>
      </c>
      <c r="C2317">
        <v>8.4163610000000002</v>
      </c>
      <c r="F2317">
        <v>127.628207</v>
      </c>
      <c r="G2317">
        <v>9.48935</v>
      </c>
      <c r="H2317">
        <v>130.66354999999999</v>
      </c>
      <c r="I2317">
        <v>5.3889459999999998</v>
      </c>
    </row>
    <row r="2318" spans="1:9" x14ac:dyDescent="0.25">
      <c r="A2318">
        <v>2317</v>
      </c>
      <c r="B2318">
        <v>154.379526</v>
      </c>
      <c r="C2318">
        <v>8.4041429999999995</v>
      </c>
      <c r="H2318">
        <v>130.68469099999999</v>
      </c>
      <c r="I2318">
        <v>5.3752120000000003</v>
      </c>
    </row>
    <row r="2319" spans="1:9" x14ac:dyDescent="0.25">
      <c r="A2319">
        <v>2318</v>
      </c>
      <c r="B2319">
        <v>154.38767100000001</v>
      </c>
      <c r="C2319">
        <v>8.4183979999999998</v>
      </c>
      <c r="H2319">
        <v>130.588504</v>
      </c>
      <c r="I2319">
        <v>5.4093679999999997</v>
      </c>
    </row>
    <row r="2320" spans="1:9" x14ac:dyDescent="0.25">
      <c r="A2320">
        <v>2319</v>
      </c>
      <c r="B2320">
        <v>154.36980299999999</v>
      </c>
      <c r="C2320">
        <v>8.410914</v>
      </c>
      <c r="H2320">
        <v>130.51791300000002</v>
      </c>
      <c r="I2320">
        <v>5.3872730000000004</v>
      </c>
    </row>
    <row r="2321" spans="1:9" x14ac:dyDescent="0.25">
      <c r="A2321">
        <v>2320</v>
      </c>
      <c r="B2321">
        <v>154.36893699999999</v>
      </c>
      <c r="C2321">
        <v>8.3817970000000006</v>
      </c>
    </row>
    <row r="2322" spans="1:9" x14ac:dyDescent="0.25">
      <c r="A2322">
        <v>2321</v>
      </c>
      <c r="B2322">
        <v>154.39724100000001</v>
      </c>
      <c r="C2322">
        <v>8.4077070000000003</v>
      </c>
    </row>
    <row r="2323" spans="1:9" x14ac:dyDescent="0.25">
      <c r="A2323">
        <v>2322</v>
      </c>
      <c r="B2323">
        <v>154.41974099999999</v>
      </c>
      <c r="C2323">
        <v>8.4879840000000009</v>
      </c>
      <c r="D2323">
        <v>159.745328</v>
      </c>
      <c r="E2323">
        <v>6.2666599999999999</v>
      </c>
    </row>
    <row r="2324" spans="1:9" x14ac:dyDescent="0.25">
      <c r="A2324">
        <v>2323</v>
      </c>
      <c r="B2324">
        <v>154.36883599999999</v>
      </c>
      <c r="C2324">
        <v>8.4947029999999994</v>
      </c>
      <c r="D2324">
        <v>159.774394</v>
      </c>
      <c r="E2324">
        <v>6.326371</v>
      </c>
    </row>
    <row r="2325" spans="1:9" x14ac:dyDescent="0.25">
      <c r="A2325">
        <v>2324</v>
      </c>
      <c r="B2325">
        <v>154.191688</v>
      </c>
      <c r="C2325">
        <v>8.4360619999999997</v>
      </c>
      <c r="D2325">
        <v>159.733926</v>
      </c>
      <c r="E2325">
        <v>6.2703259999999998</v>
      </c>
    </row>
    <row r="2326" spans="1:9" x14ac:dyDescent="0.25">
      <c r="A2326">
        <v>2325</v>
      </c>
      <c r="B2326">
        <v>154.390624</v>
      </c>
      <c r="C2326">
        <v>8.4003259999999997</v>
      </c>
      <c r="D2326">
        <v>159.73295899999999</v>
      </c>
      <c r="E2326">
        <v>6.2498620000000003</v>
      </c>
    </row>
    <row r="2327" spans="1:9" x14ac:dyDescent="0.25">
      <c r="A2327">
        <v>2326</v>
      </c>
      <c r="D2327">
        <v>159.7466</v>
      </c>
      <c r="E2327">
        <v>6.2589230000000002</v>
      </c>
    </row>
    <row r="2328" spans="1:9" x14ac:dyDescent="0.25">
      <c r="A2328">
        <v>2327</v>
      </c>
      <c r="D2328">
        <v>159.75016399999998</v>
      </c>
      <c r="E2328">
        <v>6.2365250000000003</v>
      </c>
    </row>
    <row r="2329" spans="1:9" x14ac:dyDescent="0.25">
      <c r="A2329">
        <v>2328</v>
      </c>
      <c r="D2329">
        <v>159.71310499999998</v>
      </c>
      <c r="E2329">
        <v>6.2397830000000001</v>
      </c>
    </row>
    <row r="2330" spans="1:9" x14ac:dyDescent="0.25">
      <c r="A2330">
        <v>2329</v>
      </c>
      <c r="D2330">
        <v>159.69661199999999</v>
      </c>
      <c r="E2330">
        <v>6.2133630000000002</v>
      </c>
      <c r="F2330">
        <v>156.50026199999999</v>
      </c>
      <c r="G2330">
        <v>9.3413489999999992</v>
      </c>
    </row>
    <row r="2331" spans="1:9" x14ac:dyDescent="0.25">
      <c r="A2331">
        <v>2330</v>
      </c>
      <c r="D2331">
        <v>159.67614900000001</v>
      </c>
      <c r="E2331">
        <v>6.1993640000000001</v>
      </c>
      <c r="F2331">
        <v>156.590822</v>
      </c>
      <c r="G2331">
        <v>9.3121290000000005</v>
      </c>
    </row>
    <row r="2332" spans="1:9" x14ac:dyDescent="0.25">
      <c r="A2332">
        <v>2331</v>
      </c>
      <c r="D2332">
        <v>159.745328</v>
      </c>
      <c r="E2332">
        <v>6.2666599999999999</v>
      </c>
      <c r="F2332">
        <v>156.56628499999999</v>
      </c>
      <c r="G2332">
        <v>9.3199690000000004</v>
      </c>
    </row>
    <row r="2333" spans="1:9" x14ac:dyDescent="0.25">
      <c r="A2333">
        <v>2332</v>
      </c>
      <c r="D2333">
        <v>159.745328</v>
      </c>
      <c r="E2333">
        <v>6.2666599999999999</v>
      </c>
      <c r="F2333">
        <v>156.541393</v>
      </c>
      <c r="G2333">
        <v>9.3124859999999998</v>
      </c>
      <c r="H2333">
        <v>158.922404</v>
      </c>
      <c r="I2333">
        <v>5.5227909999999998</v>
      </c>
    </row>
    <row r="2334" spans="1:9" x14ac:dyDescent="0.25">
      <c r="A2334">
        <v>2333</v>
      </c>
      <c r="F2334">
        <v>156.53844100000001</v>
      </c>
      <c r="G2334">
        <v>9.3252620000000004</v>
      </c>
      <c r="H2334">
        <v>159.036227</v>
      </c>
      <c r="I2334">
        <v>5.4862929999999999</v>
      </c>
    </row>
    <row r="2335" spans="1:9" x14ac:dyDescent="0.25">
      <c r="A2335">
        <v>2334</v>
      </c>
      <c r="F2335">
        <v>156.52108199999998</v>
      </c>
      <c r="G2335">
        <v>9.3239380000000001</v>
      </c>
      <c r="H2335">
        <v>159.02416199999999</v>
      </c>
      <c r="I2335">
        <v>5.487107</v>
      </c>
    </row>
    <row r="2336" spans="1:9" x14ac:dyDescent="0.25">
      <c r="A2336">
        <v>2335</v>
      </c>
      <c r="F2336">
        <v>156.53940799999998</v>
      </c>
      <c r="G2336">
        <v>9.3547360000000008</v>
      </c>
      <c r="H2336">
        <v>158.96577500000001</v>
      </c>
      <c r="I2336">
        <v>5.4948959999999998</v>
      </c>
    </row>
    <row r="2337" spans="1:9" x14ac:dyDescent="0.25">
      <c r="A2337">
        <v>2336</v>
      </c>
      <c r="F2337">
        <v>156.468447</v>
      </c>
      <c r="G2337">
        <v>9.3339669999999995</v>
      </c>
      <c r="H2337">
        <v>158.965216</v>
      </c>
      <c r="I2337">
        <v>5.5153080000000001</v>
      </c>
    </row>
    <row r="2338" spans="1:9" x14ac:dyDescent="0.25">
      <c r="A2338">
        <v>2337</v>
      </c>
      <c r="F2338">
        <v>156.50799999999998</v>
      </c>
      <c r="G2338">
        <v>9.3053070000000009</v>
      </c>
      <c r="H2338">
        <v>158.95528899999999</v>
      </c>
      <c r="I2338">
        <v>5.4980520000000004</v>
      </c>
    </row>
    <row r="2339" spans="1:9" x14ac:dyDescent="0.25">
      <c r="A2339">
        <v>2338</v>
      </c>
      <c r="B2339">
        <v>173.853993</v>
      </c>
      <c r="C2339">
        <v>7.9293060000000004</v>
      </c>
      <c r="F2339">
        <v>156.50026199999999</v>
      </c>
      <c r="G2339">
        <v>9.3413489999999992</v>
      </c>
      <c r="H2339">
        <v>158.96251699999999</v>
      </c>
      <c r="I2339">
        <v>5.5111350000000003</v>
      </c>
    </row>
    <row r="2340" spans="1:9" x14ac:dyDescent="0.25">
      <c r="A2340">
        <v>2339</v>
      </c>
      <c r="B2340">
        <v>173.786494</v>
      </c>
      <c r="C2340">
        <v>7.8866990000000001</v>
      </c>
      <c r="F2340">
        <v>156.50026199999999</v>
      </c>
      <c r="G2340">
        <v>9.3413489999999992</v>
      </c>
      <c r="H2340">
        <v>158.974276</v>
      </c>
      <c r="I2340">
        <v>5.4917400000000001</v>
      </c>
    </row>
    <row r="2341" spans="1:9" x14ac:dyDescent="0.25">
      <c r="A2341">
        <v>2340</v>
      </c>
      <c r="B2341">
        <v>173.791583</v>
      </c>
      <c r="C2341">
        <v>7.9028859999999996</v>
      </c>
      <c r="H2341">
        <v>159.01204799999999</v>
      </c>
      <c r="I2341">
        <v>5.4683229999999998</v>
      </c>
    </row>
    <row r="2342" spans="1:9" x14ac:dyDescent="0.25">
      <c r="A2342">
        <v>2341</v>
      </c>
      <c r="B2342">
        <v>173.828439</v>
      </c>
      <c r="C2342">
        <v>7.9145440000000002</v>
      </c>
      <c r="H2342">
        <v>158.922404</v>
      </c>
      <c r="I2342">
        <v>5.5227909999999998</v>
      </c>
    </row>
    <row r="2343" spans="1:9" x14ac:dyDescent="0.25">
      <c r="A2343">
        <v>2342</v>
      </c>
      <c r="B2343">
        <v>173.833428</v>
      </c>
      <c r="C2343">
        <v>7.9145950000000003</v>
      </c>
    </row>
    <row r="2344" spans="1:9" x14ac:dyDescent="0.25">
      <c r="A2344">
        <v>2343</v>
      </c>
      <c r="B2344">
        <v>173.800084</v>
      </c>
      <c r="C2344">
        <v>7.9091990000000001</v>
      </c>
    </row>
    <row r="2345" spans="1:9" x14ac:dyDescent="0.25">
      <c r="A2345">
        <v>2344</v>
      </c>
      <c r="B2345">
        <v>173.798711</v>
      </c>
      <c r="C2345">
        <v>7.9091990000000001</v>
      </c>
    </row>
    <row r="2346" spans="1:9" x14ac:dyDescent="0.25">
      <c r="A2346">
        <v>2345</v>
      </c>
      <c r="B2346">
        <v>173.768371</v>
      </c>
      <c r="C2346">
        <v>7.9116929999999996</v>
      </c>
    </row>
    <row r="2347" spans="1:9" x14ac:dyDescent="0.25">
      <c r="A2347">
        <v>2346</v>
      </c>
      <c r="B2347">
        <v>173.72724099999999</v>
      </c>
      <c r="C2347">
        <v>7.9313419999999999</v>
      </c>
      <c r="D2347">
        <v>180.88845000000001</v>
      </c>
      <c r="E2347">
        <v>6.1999240000000002</v>
      </c>
    </row>
    <row r="2348" spans="1:9" x14ac:dyDescent="0.25">
      <c r="A2348">
        <v>2347</v>
      </c>
      <c r="B2348">
        <v>173.80059299999999</v>
      </c>
      <c r="C2348">
        <v>7.9869300000000001</v>
      </c>
      <c r="D2348">
        <v>180.86085800000001</v>
      </c>
      <c r="E2348">
        <v>6.17605</v>
      </c>
    </row>
    <row r="2349" spans="1:9" x14ac:dyDescent="0.25">
      <c r="A2349">
        <v>2348</v>
      </c>
      <c r="B2349">
        <v>173.853993</v>
      </c>
      <c r="C2349">
        <v>7.9293060000000004</v>
      </c>
      <c r="D2349">
        <v>180.876891</v>
      </c>
      <c r="E2349">
        <v>6.1859770000000003</v>
      </c>
    </row>
    <row r="2350" spans="1:9" x14ac:dyDescent="0.25">
      <c r="A2350">
        <v>2349</v>
      </c>
      <c r="D2350">
        <v>180.868594</v>
      </c>
      <c r="E2350">
        <v>6.1613389999999999</v>
      </c>
    </row>
    <row r="2351" spans="1:9" x14ac:dyDescent="0.25">
      <c r="A2351">
        <v>2350</v>
      </c>
      <c r="D2351">
        <v>180.87475499999999</v>
      </c>
      <c r="E2351">
        <v>6.1638330000000003</v>
      </c>
    </row>
    <row r="2352" spans="1:9" x14ac:dyDescent="0.25">
      <c r="A2352">
        <v>2351</v>
      </c>
      <c r="D2352">
        <v>180.87628100000001</v>
      </c>
      <c r="E2352">
        <v>6.2374409999999996</v>
      </c>
    </row>
    <row r="2353" spans="1:9" x14ac:dyDescent="0.25">
      <c r="A2353">
        <v>2352</v>
      </c>
      <c r="D2353">
        <v>180.86930699999999</v>
      </c>
      <c r="E2353">
        <v>6.2148899999999996</v>
      </c>
    </row>
    <row r="2354" spans="1:9" x14ac:dyDescent="0.25">
      <c r="A2354">
        <v>2353</v>
      </c>
      <c r="D2354">
        <v>180.906058</v>
      </c>
      <c r="E2354">
        <v>6.1658689999999998</v>
      </c>
      <c r="F2354">
        <v>178.429248</v>
      </c>
      <c r="G2354">
        <v>9.2652450000000002</v>
      </c>
    </row>
    <row r="2355" spans="1:9" x14ac:dyDescent="0.25">
      <c r="A2355">
        <v>2354</v>
      </c>
      <c r="D2355">
        <v>180.88845000000001</v>
      </c>
      <c r="E2355">
        <v>6.1999240000000002</v>
      </c>
      <c r="F2355">
        <v>178.468951</v>
      </c>
      <c r="G2355">
        <v>9.2095570000000002</v>
      </c>
    </row>
    <row r="2356" spans="1:9" x14ac:dyDescent="0.25">
      <c r="A2356">
        <v>2355</v>
      </c>
      <c r="F2356">
        <v>178.477452</v>
      </c>
      <c r="G2356">
        <v>9.2119479999999996</v>
      </c>
      <c r="H2356">
        <v>180.807254</v>
      </c>
      <c r="I2356">
        <v>5.0141530000000003</v>
      </c>
    </row>
    <row r="2357" spans="1:9" x14ac:dyDescent="0.25">
      <c r="A2357">
        <v>2356</v>
      </c>
      <c r="F2357">
        <v>178.45444599999999</v>
      </c>
      <c r="G2357">
        <v>9.20472</v>
      </c>
      <c r="H2357">
        <v>180.89125000000001</v>
      </c>
      <c r="I2357">
        <v>5.0908660000000001</v>
      </c>
    </row>
    <row r="2358" spans="1:9" x14ac:dyDescent="0.25">
      <c r="A2358">
        <v>2357</v>
      </c>
      <c r="F2358">
        <v>178.42833200000001</v>
      </c>
      <c r="G2358">
        <v>9.2448329999999999</v>
      </c>
      <c r="H2358">
        <v>180.83947699999999</v>
      </c>
      <c r="I2358">
        <v>5.0917320000000004</v>
      </c>
    </row>
    <row r="2359" spans="1:9" x14ac:dyDescent="0.25">
      <c r="A2359">
        <v>2358</v>
      </c>
      <c r="F2359">
        <v>178.41168500000001</v>
      </c>
      <c r="G2359">
        <v>9.2421349999999993</v>
      </c>
      <c r="H2359">
        <v>180.84609499999999</v>
      </c>
      <c r="I2359">
        <v>5.0756959999999998</v>
      </c>
    </row>
    <row r="2360" spans="1:9" x14ac:dyDescent="0.25">
      <c r="A2360">
        <v>2359</v>
      </c>
      <c r="F2360">
        <v>178.372996</v>
      </c>
      <c r="G2360">
        <v>9.2413720000000001</v>
      </c>
      <c r="H2360">
        <v>180.82817699999998</v>
      </c>
      <c r="I2360">
        <v>5.0943269999999998</v>
      </c>
    </row>
    <row r="2361" spans="1:9" x14ac:dyDescent="0.25">
      <c r="A2361">
        <v>2360</v>
      </c>
      <c r="B2361">
        <v>197.315055</v>
      </c>
      <c r="C2361">
        <v>7.4879119999999997</v>
      </c>
      <c r="F2361">
        <v>178.34260699999999</v>
      </c>
      <c r="G2361">
        <v>9.2906479999999991</v>
      </c>
      <c r="H2361">
        <v>180.78785999999999</v>
      </c>
      <c r="I2361">
        <v>5.090408</v>
      </c>
    </row>
    <row r="2362" spans="1:9" x14ac:dyDescent="0.25">
      <c r="A2362">
        <v>2361</v>
      </c>
      <c r="B2362">
        <v>197.315055</v>
      </c>
      <c r="C2362">
        <v>7.4879119999999997</v>
      </c>
      <c r="F2362">
        <v>178.39468299999999</v>
      </c>
      <c r="G2362">
        <v>9.2567450000000004</v>
      </c>
      <c r="H2362">
        <v>180.78348399999999</v>
      </c>
      <c r="I2362">
        <v>5.0824670000000003</v>
      </c>
    </row>
    <row r="2363" spans="1:9" x14ac:dyDescent="0.25">
      <c r="A2363">
        <v>2362</v>
      </c>
      <c r="B2363">
        <v>197.295199</v>
      </c>
      <c r="C2363">
        <v>7.4756450000000001</v>
      </c>
      <c r="F2363">
        <v>178.429248</v>
      </c>
      <c r="G2363">
        <v>9.2652450000000002</v>
      </c>
      <c r="H2363">
        <v>180.81692799999999</v>
      </c>
      <c r="I2363">
        <v>5.0956510000000002</v>
      </c>
    </row>
    <row r="2364" spans="1:9" x14ac:dyDescent="0.25">
      <c r="A2364">
        <v>2363</v>
      </c>
      <c r="B2364">
        <v>197.311744</v>
      </c>
      <c r="C2364">
        <v>7.4694339999999997</v>
      </c>
      <c r="H2364">
        <v>180.83627200000001</v>
      </c>
      <c r="I2364">
        <v>5.1413130000000002</v>
      </c>
    </row>
    <row r="2365" spans="1:9" x14ac:dyDescent="0.25">
      <c r="A2365">
        <v>2364</v>
      </c>
      <c r="B2365">
        <v>197.31515400000001</v>
      </c>
      <c r="C2365">
        <v>7.493919</v>
      </c>
      <c r="H2365">
        <v>180.807254</v>
      </c>
      <c r="I2365">
        <v>5.0141530000000003</v>
      </c>
    </row>
    <row r="2366" spans="1:9" x14ac:dyDescent="0.25">
      <c r="A2366">
        <v>2365</v>
      </c>
      <c r="B2366">
        <v>197.335059</v>
      </c>
      <c r="C2366">
        <v>7.4797169999999999</v>
      </c>
    </row>
    <row r="2367" spans="1:9" x14ac:dyDescent="0.25">
      <c r="A2367">
        <v>2366</v>
      </c>
      <c r="B2367">
        <v>197.316123</v>
      </c>
      <c r="C2367">
        <v>7.4926969999999997</v>
      </c>
    </row>
    <row r="2368" spans="1:9" x14ac:dyDescent="0.25">
      <c r="A2368">
        <v>2367</v>
      </c>
      <c r="B2368">
        <v>197.33103800000001</v>
      </c>
      <c r="C2368">
        <v>7.525531</v>
      </c>
      <c r="D2368">
        <v>204.189975</v>
      </c>
      <c r="E2368">
        <v>6.152431</v>
      </c>
    </row>
    <row r="2369" spans="1:9" x14ac:dyDescent="0.25">
      <c r="A2369">
        <v>2368</v>
      </c>
      <c r="B2369">
        <v>197.33571899999998</v>
      </c>
      <c r="C2369">
        <v>7.4657689999999999</v>
      </c>
      <c r="D2369">
        <v>204.24887000000001</v>
      </c>
      <c r="E2369">
        <v>6.1147609999999997</v>
      </c>
    </row>
    <row r="2370" spans="1:9" x14ac:dyDescent="0.25">
      <c r="A2370">
        <v>2369</v>
      </c>
      <c r="B2370">
        <v>197.315055</v>
      </c>
      <c r="C2370">
        <v>7.4879119999999997</v>
      </c>
      <c r="D2370">
        <v>204.21181000000001</v>
      </c>
      <c r="E2370">
        <v>6.121175</v>
      </c>
    </row>
    <row r="2371" spans="1:9" x14ac:dyDescent="0.25">
      <c r="A2371">
        <v>2370</v>
      </c>
      <c r="D2371">
        <v>204.214</v>
      </c>
      <c r="E2371">
        <v>6.079688</v>
      </c>
    </row>
    <row r="2372" spans="1:9" x14ac:dyDescent="0.25">
      <c r="A2372">
        <v>2371</v>
      </c>
      <c r="D2372">
        <v>204.20681999999999</v>
      </c>
      <c r="E2372">
        <v>6.0815710000000003</v>
      </c>
    </row>
    <row r="2373" spans="1:9" x14ac:dyDescent="0.25">
      <c r="A2373">
        <v>2372</v>
      </c>
      <c r="D2373">
        <v>204.16640799999999</v>
      </c>
      <c r="E2373">
        <v>6.0147329999999997</v>
      </c>
    </row>
    <row r="2374" spans="1:9" x14ac:dyDescent="0.25">
      <c r="A2374">
        <v>2373</v>
      </c>
      <c r="D2374">
        <v>204.15169</v>
      </c>
      <c r="E2374">
        <v>6.0359610000000004</v>
      </c>
    </row>
    <row r="2375" spans="1:9" x14ac:dyDescent="0.25">
      <c r="A2375">
        <v>2374</v>
      </c>
      <c r="D2375">
        <v>204.16441599999999</v>
      </c>
      <c r="E2375">
        <v>6.0304630000000001</v>
      </c>
    </row>
    <row r="2376" spans="1:9" x14ac:dyDescent="0.25">
      <c r="A2376">
        <v>2375</v>
      </c>
      <c r="D2376">
        <v>204.181727</v>
      </c>
      <c r="E2376">
        <v>6.066249</v>
      </c>
    </row>
    <row r="2377" spans="1:9" x14ac:dyDescent="0.25">
      <c r="A2377">
        <v>2376</v>
      </c>
      <c r="D2377">
        <v>204.189975</v>
      </c>
      <c r="E2377">
        <v>6.152431</v>
      </c>
    </row>
    <row r="2378" spans="1:9" x14ac:dyDescent="0.25">
      <c r="A2378">
        <v>2377</v>
      </c>
      <c r="F2378">
        <v>202.27702600000001</v>
      </c>
      <c r="G2378">
        <v>8.3656600000000001</v>
      </c>
      <c r="H2378">
        <v>204.27539300000001</v>
      </c>
      <c r="I2378">
        <v>4.324192</v>
      </c>
    </row>
    <row r="2379" spans="1:9" x14ac:dyDescent="0.25">
      <c r="A2379">
        <v>2378</v>
      </c>
      <c r="F2379">
        <v>202.29214400000001</v>
      </c>
      <c r="G2379">
        <v>8.3009609999999991</v>
      </c>
      <c r="H2379">
        <v>204.313975</v>
      </c>
      <c r="I2379">
        <v>4.3568730000000002</v>
      </c>
    </row>
    <row r="2380" spans="1:9" x14ac:dyDescent="0.25">
      <c r="A2380">
        <v>2379</v>
      </c>
      <c r="F2380">
        <v>202.270972</v>
      </c>
      <c r="G2380">
        <v>8.3009609999999991</v>
      </c>
      <c r="H2380">
        <v>204.29020600000001</v>
      </c>
      <c r="I2380">
        <v>4.3915389999999999</v>
      </c>
    </row>
    <row r="2381" spans="1:9" x14ac:dyDescent="0.25">
      <c r="A2381">
        <v>2380</v>
      </c>
      <c r="F2381">
        <v>202.27825100000001</v>
      </c>
      <c r="G2381">
        <v>8.3130760000000006</v>
      </c>
      <c r="H2381">
        <v>204.30404899999999</v>
      </c>
      <c r="I2381">
        <v>4.3934730000000002</v>
      </c>
    </row>
    <row r="2382" spans="1:9" x14ac:dyDescent="0.25">
      <c r="A2382">
        <v>2381</v>
      </c>
      <c r="F2382">
        <v>202.26679899999999</v>
      </c>
      <c r="G2382">
        <v>8.3077310000000004</v>
      </c>
      <c r="H2382">
        <v>204.29310899999999</v>
      </c>
      <c r="I2382">
        <v>4.355702</v>
      </c>
    </row>
    <row r="2383" spans="1:9" x14ac:dyDescent="0.25">
      <c r="A2383">
        <v>2382</v>
      </c>
      <c r="B2383">
        <v>218.31700599999999</v>
      </c>
      <c r="C2383">
        <v>8.6950029999999998</v>
      </c>
      <c r="F2383">
        <v>202.24414300000001</v>
      </c>
      <c r="G2383">
        <v>8.332929</v>
      </c>
      <c r="H2383">
        <v>204.31443300000001</v>
      </c>
      <c r="I2383">
        <v>4.3761150000000004</v>
      </c>
    </row>
    <row r="2384" spans="1:9" x14ac:dyDescent="0.25">
      <c r="A2384">
        <v>2383</v>
      </c>
      <c r="B2384">
        <v>218.272683</v>
      </c>
      <c r="C2384">
        <v>8.69299</v>
      </c>
      <c r="F2384">
        <v>202.25682</v>
      </c>
      <c r="G2384">
        <v>8.3514579999999992</v>
      </c>
      <c r="H2384">
        <v>204.29621</v>
      </c>
      <c r="I2384">
        <v>4.3508149999999999</v>
      </c>
    </row>
    <row r="2385" spans="1:9" x14ac:dyDescent="0.25">
      <c r="A2385">
        <v>2384</v>
      </c>
      <c r="B2385">
        <v>218.24059</v>
      </c>
      <c r="C2385">
        <v>8.7215749999999996</v>
      </c>
      <c r="F2385">
        <v>202.27702600000001</v>
      </c>
      <c r="G2385">
        <v>8.3656600000000001</v>
      </c>
      <c r="H2385">
        <v>204.28353799999999</v>
      </c>
      <c r="I2385">
        <v>4.3701080000000001</v>
      </c>
    </row>
    <row r="2386" spans="1:9" x14ac:dyDescent="0.25">
      <c r="A2386">
        <v>2385</v>
      </c>
      <c r="B2386">
        <v>218.22640000000001</v>
      </c>
      <c r="C2386">
        <v>8.7190469999999998</v>
      </c>
      <c r="H2386">
        <v>204.299159</v>
      </c>
      <c r="I2386">
        <v>4.369192</v>
      </c>
    </row>
    <row r="2387" spans="1:9" x14ac:dyDescent="0.25">
      <c r="A2387">
        <v>2386</v>
      </c>
      <c r="B2387">
        <v>218.28909099999998</v>
      </c>
      <c r="C2387">
        <v>8.7440709999999999</v>
      </c>
      <c r="H2387">
        <v>204.29966999999999</v>
      </c>
      <c r="I2387">
        <v>4.3812559999999996</v>
      </c>
    </row>
    <row r="2388" spans="1:9" x14ac:dyDescent="0.25">
      <c r="A2388">
        <v>2387</v>
      </c>
      <c r="B2388">
        <v>218.22578100000001</v>
      </c>
      <c r="C2388">
        <v>8.735868</v>
      </c>
      <c r="H2388">
        <v>204.27539300000001</v>
      </c>
      <c r="I2388">
        <v>4.324192</v>
      </c>
    </row>
    <row r="2389" spans="1:9" x14ac:dyDescent="0.25">
      <c r="A2389">
        <v>2388</v>
      </c>
      <c r="B2389">
        <v>218.22753499999999</v>
      </c>
      <c r="C2389">
        <v>8.723433</v>
      </c>
    </row>
    <row r="2390" spans="1:9" x14ac:dyDescent="0.25">
      <c r="A2390">
        <v>2389</v>
      </c>
      <c r="B2390">
        <v>218.166754</v>
      </c>
      <c r="C2390">
        <v>8.7590350000000008</v>
      </c>
    </row>
    <row r="2391" spans="1:9" x14ac:dyDescent="0.25">
      <c r="A2391">
        <v>2390</v>
      </c>
      <c r="B2391">
        <v>218.181355</v>
      </c>
      <c r="C2391">
        <v>8.7418530000000008</v>
      </c>
    </row>
    <row r="2392" spans="1:9" x14ac:dyDescent="0.25">
      <c r="A2392">
        <v>2391</v>
      </c>
      <c r="B2392">
        <v>218.31700599999999</v>
      </c>
      <c r="C2392">
        <v>8.6950029999999998</v>
      </c>
      <c r="D2392">
        <v>224.293646</v>
      </c>
      <c r="E2392">
        <v>7.4345780000000001</v>
      </c>
    </row>
    <row r="2393" spans="1:9" x14ac:dyDescent="0.25">
      <c r="A2393">
        <v>2392</v>
      </c>
      <c r="B2393">
        <v>218.31700599999999</v>
      </c>
      <c r="C2393">
        <v>8.6950029999999998</v>
      </c>
      <c r="D2393">
        <v>224.293284</v>
      </c>
      <c r="E2393">
        <v>7.4227109999999996</v>
      </c>
    </row>
    <row r="2394" spans="1:9" x14ac:dyDescent="0.25">
      <c r="A2394">
        <v>2393</v>
      </c>
      <c r="B2394">
        <v>218.31700599999999</v>
      </c>
      <c r="C2394">
        <v>8.6950029999999998</v>
      </c>
      <c r="D2394">
        <v>224.26955000000001</v>
      </c>
      <c r="E2394">
        <v>7.4038269999999997</v>
      </c>
    </row>
    <row r="2395" spans="1:9" x14ac:dyDescent="0.25">
      <c r="A2395">
        <v>2394</v>
      </c>
      <c r="D2395">
        <v>224.24318299999999</v>
      </c>
      <c r="E2395">
        <v>7.3799890000000001</v>
      </c>
    </row>
    <row r="2396" spans="1:9" x14ac:dyDescent="0.25">
      <c r="A2396">
        <v>2395</v>
      </c>
      <c r="D2396">
        <v>224.27305699999999</v>
      </c>
      <c r="E2396">
        <v>7.3595040000000003</v>
      </c>
    </row>
    <row r="2397" spans="1:9" x14ac:dyDescent="0.25">
      <c r="A2397">
        <v>2396</v>
      </c>
      <c r="D2397">
        <v>224.284977</v>
      </c>
      <c r="E2397">
        <v>7.4080579999999996</v>
      </c>
    </row>
    <row r="2398" spans="1:9" x14ac:dyDescent="0.25">
      <c r="A2398">
        <v>2397</v>
      </c>
      <c r="D2398">
        <v>224.26160400000001</v>
      </c>
      <c r="E2398">
        <v>7.4030529999999999</v>
      </c>
    </row>
    <row r="2399" spans="1:9" x14ac:dyDescent="0.25">
      <c r="A2399">
        <v>2398</v>
      </c>
      <c r="D2399">
        <v>224.22677400000001</v>
      </c>
      <c r="E2399">
        <v>7.3609489999999997</v>
      </c>
      <c r="F2399">
        <v>221.020869</v>
      </c>
      <c r="G2399">
        <v>9.6705039999999993</v>
      </c>
    </row>
    <row r="2400" spans="1:9" x14ac:dyDescent="0.25">
      <c r="A2400">
        <v>2399</v>
      </c>
      <c r="D2400">
        <v>224.15686099999999</v>
      </c>
      <c r="E2400">
        <v>7.3154919999999999</v>
      </c>
      <c r="F2400">
        <v>221.041301</v>
      </c>
      <c r="G2400">
        <v>9.6761280000000003</v>
      </c>
    </row>
    <row r="2401" spans="1:9" x14ac:dyDescent="0.25">
      <c r="A2401">
        <v>2400</v>
      </c>
      <c r="D2401">
        <v>224.293646</v>
      </c>
      <c r="E2401">
        <v>7.4345780000000001</v>
      </c>
      <c r="F2401">
        <v>221.050073</v>
      </c>
      <c r="G2401">
        <v>9.6730839999999993</v>
      </c>
    </row>
    <row r="2402" spans="1:9" x14ac:dyDescent="0.25">
      <c r="A2402">
        <v>2401</v>
      </c>
      <c r="F2402">
        <v>221.03082699999999</v>
      </c>
      <c r="G2402">
        <v>9.696199</v>
      </c>
      <c r="H2402">
        <v>223.866108</v>
      </c>
      <c r="I2402">
        <v>5.836398</v>
      </c>
    </row>
    <row r="2403" spans="1:9" x14ac:dyDescent="0.25">
      <c r="A2403">
        <v>2402</v>
      </c>
      <c r="F2403">
        <v>221.01183900000001</v>
      </c>
      <c r="G2403">
        <v>9.6887690000000006</v>
      </c>
      <c r="H2403">
        <v>223.82219900000001</v>
      </c>
      <c r="I2403">
        <v>5.9169419999999997</v>
      </c>
    </row>
    <row r="2404" spans="1:9" x14ac:dyDescent="0.25">
      <c r="A2404">
        <v>2403</v>
      </c>
      <c r="F2404">
        <v>220.96834200000001</v>
      </c>
      <c r="G2404">
        <v>9.7292740000000002</v>
      </c>
      <c r="H2404">
        <v>223.855582</v>
      </c>
      <c r="I2404">
        <v>5.9057969999999997</v>
      </c>
    </row>
    <row r="2405" spans="1:9" x14ac:dyDescent="0.25">
      <c r="A2405">
        <v>2404</v>
      </c>
      <c r="F2405">
        <v>220.946155</v>
      </c>
      <c r="G2405">
        <v>9.7578069999999997</v>
      </c>
      <c r="H2405">
        <v>223.856821</v>
      </c>
      <c r="I2405">
        <v>5.9086350000000003</v>
      </c>
    </row>
    <row r="2406" spans="1:9" x14ac:dyDescent="0.25">
      <c r="A2406">
        <v>2405</v>
      </c>
      <c r="F2406">
        <v>220.91143099999999</v>
      </c>
      <c r="G2406">
        <v>9.7375290000000003</v>
      </c>
      <c r="H2406">
        <v>223.802334</v>
      </c>
      <c r="I2406">
        <v>5.8882539999999999</v>
      </c>
    </row>
    <row r="2407" spans="1:9" x14ac:dyDescent="0.25">
      <c r="A2407">
        <v>2406</v>
      </c>
      <c r="F2407">
        <v>220.94765200000001</v>
      </c>
      <c r="G2407">
        <v>9.6939810000000008</v>
      </c>
      <c r="H2407">
        <v>223.756722</v>
      </c>
      <c r="I2407">
        <v>5.8691110000000002</v>
      </c>
    </row>
    <row r="2408" spans="1:9" x14ac:dyDescent="0.25">
      <c r="A2408">
        <v>2407</v>
      </c>
      <c r="B2408">
        <v>240.91123400000001</v>
      </c>
      <c r="C2408">
        <v>8.108803</v>
      </c>
      <c r="F2408">
        <v>221.02019799999999</v>
      </c>
      <c r="G2408">
        <v>9.6928450000000002</v>
      </c>
      <c r="H2408">
        <v>223.77390399999999</v>
      </c>
      <c r="I2408">
        <v>5.9083249999999996</v>
      </c>
    </row>
    <row r="2409" spans="1:9" x14ac:dyDescent="0.25">
      <c r="A2409">
        <v>2408</v>
      </c>
      <c r="B2409">
        <v>240.86458999999999</v>
      </c>
      <c r="C2409">
        <v>8.1639099999999996</v>
      </c>
      <c r="F2409">
        <v>221.020869</v>
      </c>
      <c r="G2409">
        <v>9.6705039999999993</v>
      </c>
      <c r="H2409">
        <v>223.79253</v>
      </c>
      <c r="I2409">
        <v>5.9287580000000002</v>
      </c>
    </row>
    <row r="2410" spans="1:9" x14ac:dyDescent="0.25">
      <c r="A2410">
        <v>2409</v>
      </c>
      <c r="B2410">
        <v>240.86329899999998</v>
      </c>
      <c r="C2410">
        <v>8.0530259999999991</v>
      </c>
      <c r="H2410">
        <v>223.77663899999999</v>
      </c>
      <c r="I2410">
        <v>5.9008430000000001</v>
      </c>
    </row>
    <row r="2411" spans="1:9" x14ac:dyDescent="0.25">
      <c r="A2411">
        <v>2410</v>
      </c>
      <c r="B2411">
        <v>240.87811099999999</v>
      </c>
      <c r="C2411">
        <v>8.1186070000000008</v>
      </c>
      <c r="H2411">
        <v>223.866108</v>
      </c>
      <c r="I2411">
        <v>5.836398</v>
      </c>
    </row>
    <row r="2412" spans="1:9" x14ac:dyDescent="0.25">
      <c r="A2412">
        <v>2411</v>
      </c>
      <c r="B2412">
        <v>240.83538799999999</v>
      </c>
      <c r="C2412">
        <v>8.1134989999999991</v>
      </c>
    </row>
    <row r="2413" spans="1:9" x14ac:dyDescent="0.25">
      <c r="A2413">
        <v>2412</v>
      </c>
      <c r="B2413">
        <v>240.87630300000001</v>
      </c>
      <c r="C2413">
        <v>8.0774830000000009</v>
      </c>
    </row>
    <row r="2414" spans="1:9" x14ac:dyDescent="0.25">
      <c r="A2414">
        <v>2413</v>
      </c>
      <c r="B2414">
        <v>240.87635599999999</v>
      </c>
      <c r="C2414">
        <v>8.0930660000000003</v>
      </c>
    </row>
    <row r="2415" spans="1:9" x14ac:dyDescent="0.25">
      <c r="A2415">
        <v>2414</v>
      </c>
      <c r="B2415">
        <v>240.83729600000001</v>
      </c>
      <c r="C2415">
        <v>8.0909510000000004</v>
      </c>
      <c r="D2415">
        <v>247.84598800000001</v>
      </c>
      <c r="E2415">
        <v>5.4531320000000001</v>
      </c>
    </row>
    <row r="2416" spans="1:9" x14ac:dyDescent="0.25">
      <c r="A2416">
        <v>2415</v>
      </c>
      <c r="B2416">
        <v>240.82903899999999</v>
      </c>
      <c r="C2416">
        <v>8.1032299999999999</v>
      </c>
      <c r="D2416">
        <v>247.78087399999998</v>
      </c>
      <c r="E2416">
        <v>5.5232530000000004</v>
      </c>
    </row>
    <row r="2417" spans="1:9" x14ac:dyDescent="0.25">
      <c r="A2417">
        <v>2416</v>
      </c>
      <c r="B2417">
        <v>240.82181800000001</v>
      </c>
      <c r="C2417">
        <v>8.1007540000000002</v>
      </c>
      <c r="D2417">
        <v>247.76513499999999</v>
      </c>
      <c r="E2417">
        <v>5.4668570000000001</v>
      </c>
    </row>
    <row r="2418" spans="1:9" x14ac:dyDescent="0.25">
      <c r="A2418">
        <v>2417</v>
      </c>
      <c r="B2418">
        <v>240.82873000000001</v>
      </c>
      <c r="C2418">
        <v>8.0648409999999995</v>
      </c>
      <c r="D2418">
        <v>247.73020400000001</v>
      </c>
      <c r="E2418">
        <v>5.4407490000000003</v>
      </c>
    </row>
    <row r="2419" spans="1:9" x14ac:dyDescent="0.25">
      <c r="A2419">
        <v>2418</v>
      </c>
      <c r="B2419">
        <v>240.91123400000001</v>
      </c>
      <c r="C2419">
        <v>8.108803</v>
      </c>
      <c r="D2419">
        <v>247.74196799999999</v>
      </c>
      <c r="E2419">
        <v>5.4480240000000002</v>
      </c>
    </row>
    <row r="2420" spans="1:9" x14ac:dyDescent="0.25">
      <c r="A2420">
        <v>2419</v>
      </c>
      <c r="D2420">
        <v>247.74217400000001</v>
      </c>
      <c r="E2420">
        <v>5.4692309999999997</v>
      </c>
    </row>
    <row r="2421" spans="1:9" x14ac:dyDescent="0.25">
      <c r="A2421">
        <v>2420</v>
      </c>
      <c r="D2421">
        <v>247.737482</v>
      </c>
      <c r="E2421">
        <v>5.4713459999999996</v>
      </c>
    </row>
    <row r="2422" spans="1:9" x14ac:dyDescent="0.25">
      <c r="A2422">
        <v>2421</v>
      </c>
      <c r="D2422">
        <v>247.794443</v>
      </c>
      <c r="E2422">
        <v>5.4687140000000003</v>
      </c>
    </row>
    <row r="2423" spans="1:9" x14ac:dyDescent="0.25">
      <c r="A2423">
        <v>2422</v>
      </c>
      <c r="D2423">
        <v>247.745631</v>
      </c>
      <c r="E2423">
        <v>5.4766599999999999</v>
      </c>
    </row>
    <row r="2424" spans="1:9" x14ac:dyDescent="0.25">
      <c r="A2424">
        <v>2423</v>
      </c>
      <c r="D2424">
        <v>247.760752</v>
      </c>
      <c r="E2424">
        <v>5.476248</v>
      </c>
    </row>
    <row r="2425" spans="1:9" x14ac:dyDescent="0.25">
      <c r="A2425">
        <v>2424</v>
      </c>
      <c r="D2425">
        <v>247.84598800000001</v>
      </c>
      <c r="E2425">
        <v>5.4531320000000001</v>
      </c>
      <c r="F2425">
        <v>245.53277</v>
      </c>
      <c r="G2425">
        <v>8.3373279999999994</v>
      </c>
      <c r="H2425">
        <v>246.70165800000001</v>
      </c>
      <c r="I2425">
        <v>4.160615</v>
      </c>
    </row>
    <row r="2426" spans="1:9" x14ac:dyDescent="0.25">
      <c r="A2426">
        <v>2425</v>
      </c>
      <c r="F2426">
        <v>245.45258899999999</v>
      </c>
      <c r="G2426">
        <v>8.3134379999999997</v>
      </c>
      <c r="H2426">
        <v>246.664252</v>
      </c>
      <c r="I2426">
        <v>4.2015320000000003</v>
      </c>
    </row>
    <row r="2427" spans="1:9" x14ac:dyDescent="0.25">
      <c r="A2427">
        <v>2426</v>
      </c>
      <c r="F2427">
        <v>245.40511900000001</v>
      </c>
      <c r="G2427">
        <v>8.2962059999999997</v>
      </c>
      <c r="H2427">
        <v>246.66151600000001</v>
      </c>
      <c r="I2427">
        <v>4.1999329999999997</v>
      </c>
    </row>
    <row r="2428" spans="1:9" x14ac:dyDescent="0.25">
      <c r="A2428">
        <v>2427</v>
      </c>
      <c r="F2428">
        <v>245.43463</v>
      </c>
      <c r="G2428">
        <v>8.3716399999999993</v>
      </c>
      <c r="H2428">
        <v>246.69329999999999</v>
      </c>
      <c r="I2428">
        <v>4.2013769999999999</v>
      </c>
    </row>
    <row r="2429" spans="1:9" x14ac:dyDescent="0.25">
      <c r="A2429">
        <v>2428</v>
      </c>
      <c r="F2429">
        <v>245.42529500000001</v>
      </c>
      <c r="G2429">
        <v>8.3689579999999992</v>
      </c>
      <c r="H2429">
        <v>246.76151099999998</v>
      </c>
      <c r="I2429">
        <v>4.1559200000000001</v>
      </c>
    </row>
    <row r="2430" spans="1:9" x14ac:dyDescent="0.25">
      <c r="A2430">
        <v>2429</v>
      </c>
      <c r="F2430">
        <v>245.39371700000001</v>
      </c>
      <c r="G2430">
        <v>8.3431069999999998</v>
      </c>
      <c r="H2430">
        <v>246.773222</v>
      </c>
      <c r="I2430">
        <v>4.194979</v>
      </c>
    </row>
    <row r="2431" spans="1:9" x14ac:dyDescent="0.25">
      <c r="A2431">
        <v>2430</v>
      </c>
      <c r="B2431">
        <v>264.61290200000002</v>
      </c>
      <c r="C2431">
        <v>7.1350040000000003</v>
      </c>
      <c r="F2431">
        <v>245.36281</v>
      </c>
      <c r="G2431">
        <v>8.3816500000000005</v>
      </c>
      <c r="H2431">
        <v>246.69701599999999</v>
      </c>
      <c r="I2431">
        <v>4.1940499999999998</v>
      </c>
    </row>
    <row r="2432" spans="1:9" x14ac:dyDescent="0.25">
      <c r="A2432">
        <v>2431</v>
      </c>
      <c r="B2432">
        <v>264.59732300000002</v>
      </c>
      <c r="C2432">
        <v>7.0930030000000004</v>
      </c>
      <c r="F2432">
        <v>245.38045299999999</v>
      </c>
      <c r="G2432">
        <v>8.4217929999999992</v>
      </c>
      <c r="H2432">
        <v>246.69324699999999</v>
      </c>
      <c r="I2432">
        <v>4.1967840000000001</v>
      </c>
    </row>
    <row r="2433" spans="1:9" x14ac:dyDescent="0.25">
      <c r="A2433">
        <v>2432</v>
      </c>
      <c r="B2433">
        <v>264.57286299999998</v>
      </c>
      <c r="C2433">
        <v>7.0664309999999997</v>
      </c>
      <c r="F2433">
        <v>245.53277</v>
      </c>
      <c r="G2433">
        <v>8.3373279999999994</v>
      </c>
      <c r="H2433">
        <v>246.75439299999999</v>
      </c>
      <c r="I2433">
        <v>4.1526690000000004</v>
      </c>
    </row>
    <row r="2434" spans="1:9" x14ac:dyDescent="0.25">
      <c r="A2434">
        <v>2433</v>
      </c>
      <c r="B2434">
        <v>264.61001399999998</v>
      </c>
      <c r="C2434">
        <v>7.0813430000000004</v>
      </c>
      <c r="H2434">
        <v>246.70165800000001</v>
      </c>
      <c r="I2434">
        <v>4.160615</v>
      </c>
    </row>
    <row r="2435" spans="1:9" x14ac:dyDescent="0.25">
      <c r="A2435">
        <v>2434</v>
      </c>
      <c r="B2435">
        <v>264.563265</v>
      </c>
      <c r="C2435">
        <v>7.0585880000000003</v>
      </c>
    </row>
    <row r="2436" spans="1:9" x14ac:dyDescent="0.25">
      <c r="A2436">
        <v>2435</v>
      </c>
      <c r="B2436">
        <v>264.58468099999999</v>
      </c>
      <c r="C2436">
        <v>7.1012589999999998</v>
      </c>
    </row>
    <row r="2437" spans="1:9" x14ac:dyDescent="0.25">
      <c r="A2437">
        <v>2436</v>
      </c>
      <c r="B2437">
        <v>264.58297199999998</v>
      </c>
      <c r="C2437">
        <v>7.1307219999999996</v>
      </c>
    </row>
    <row r="2438" spans="1:9" x14ac:dyDescent="0.25">
      <c r="A2438">
        <v>2437</v>
      </c>
      <c r="B2438">
        <v>264.61811299999999</v>
      </c>
      <c r="C2438">
        <v>7.1134360000000001</v>
      </c>
      <c r="D2438">
        <v>270.90330699999998</v>
      </c>
      <c r="E2438">
        <v>5.6721120000000003</v>
      </c>
    </row>
    <row r="2439" spans="1:9" x14ac:dyDescent="0.25">
      <c r="A2439">
        <v>2438</v>
      </c>
      <c r="B2439">
        <v>264.59365700000001</v>
      </c>
      <c r="C2439">
        <v>7.1150869999999999</v>
      </c>
      <c r="D2439">
        <v>270.92363999999998</v>
      </c>
      <c r="E2439">
        <v>5.675001</v>
      </c>
    </row>
    <row r="2440" spans="1:9" x14ac:dyDescent="0.25">
      <c r="A2440">
        <v>2439</v>
      </c>
      <c r="B2440">
        <v>264.61290200000002</v>
      </c>
      <c r="C2440">
        <v>7.1350040000000003</v>
      </c>
      <c r="D2440">
        <v>270.897425</v>
      </c>
      <c r="E2440">
        <v>5.6586449999999999</v>
      </c>
    </row>
    <row r="2441" spans="1:9" x14ac:dyDescent="0.25">
      <c r="A2441">
        <v>2440</v>
      </c>
      <c r="B2441">
        <v>264.61290200000002</v>
      </c>
      <c r="C2441">
        <v>7.1350040000000003</v>
      </c>
      <c r="D2441">
        <v>270.87404800000002</v>
      </c>
      <c r="E2441">
        <v>5.6098340000000002</v>
      </c>
    </row>
    <row r="2442" spans="1:9" x14ac:dyDescent="0.25">
      <c r="A2442">
        <v>2441</v>
      </c>
      <c r="D2442">
        <v>270.85738200000003</v>
      </c>
      <c r="E2442">
        <v>5.6144780000000001</v>
      </c>
    </row>
    <row r="2443" spans="1:9" x14ac:dyDescent="0.25">
      <c r="A2443">
        <v>2442</v>
      </c>
      <c r="D2443">
        <v>270.84200900000002</v>
      </c>
      <c r="E2443">
        <v>5.6030749999999996</v>
      </c>
    </row>
    <row r="2444" spans="1:9" x14ac:dyDescent="0.25">
      <c r="A2444">
        <v>2443</v>
      </c>
      <c r="D2444">
        <v>270.85206799999997</v>
      </c>
      <c r="E2444">
        <v>5.5889879999999996</v>
      </c>
    </row>
    <row r="2445" spans="1:9" x14ac:dyDescent="0.25">
      <c r="A2445">
        <v>2444</v>
      </c>
      <c r="D2445">
        <v>270.87018399999999</v>
      </c>
      <c r="E2445">
        <v>5.6013710000000003</v>
      </c>
    </row>
    <row r="2446" spans="1:9" x14ac:dyDescent="0.25">
      <c r="A2446">
        <v>2445</v>
      </c>
      <c r="D2446">
        <v>270.87487599999997</v>
      </c>
      <c r="E2446">
        <v>5.6099880000000004</v>
      </c>
    </row>
    <row r="2447" spans="1:9" x14ac:dyDescent="0.25">
      <c r="A2447">
        <v>2446</v>
      </c>
      <c r="D2447">
        <v>270.93075399999998</v>
      </c>
      <c r="E2447">
        <v>5.617057</v>
      </c>
    </row>
    <row r="2448" spans="1:9" x14ac:dyDescent="0.25">
      <c r="A2448">
        <v>2447</v>
      </c>
      <c r="D2448">
        <v>270.896342</v>
      </c>
      <c r="E2448">
        <v>5.6547239999999999</v>
      </c>
    </row>
    <row r="2449" spans="1:11" x14ac:dyDescent="0.25">
      <c r="A2449">
        <v>2448</v>
      </c>
      <c r="D2449">
        <v>270.90330699999998</v>
      </c>
      <c r="E2449">
        <v>5.6721120000000003</v>
      </c>
      <c r="F2449">
        <v>269.44826</v>
      </c>
      <c r="G2449">
        <v>8.8272469999999998</v>
      </c>
    </row>
    <row r="2450" spans="1:11" x14ac:dyDescent="0.25">
      <c r="A2450">
        <v>2449</v>
      </c>
      <c r="F2450">
        <v>269.57987800000001</v>
      </c>
      <c r="G2450">
        <v>8.8788429999999998</v>
      </c>
    </row>
    <row r="2451" spans="1:11" x14ac:dyDescent="0.25">
      <c r="A2451">
        <v>2450</v>
      </c>
      <c r="B2451">
        <v>279.36570599999999</v>
      </c>
      <c r="C2451">
        <v>8.3823729999999994</v>
      </c>
      <c r="F2451">
        <v>269.59329400000001</v>
      </c>
      <c r="G2451">
        <v>8.8348309999999994</v>
      </c>
      <c r="H2451">
        <v>270.87689</v>
      </c>
      <c r="I2451">
        <v>4.630617</v>
      </c>
    </row>
    <row r="2452" spans="1:11" x14ac:dyDescent="0.25">
      <c r="A2452">
        <v>2451</v>
      </c>
      <c r="B2452">
        <v>279.36570599999999</v>
      </c>
      <c r="C2452">
        <v>8.3823729999999994</v>
      </c>
      <c r="F2452">
        <v>269.58050400000002</v>
      </c>
      <c r="G2452">
        <v>8.8248730000000002</v>
      </c>
      <c r="H2452">
        <v>270.89407199999999</v>
      </c>
      <c r="I2452">
        <v>4.6172529999999998</v>
      </c>
    </row>
    <row r="2453" spans="1:11" x14ac:dyDescent="0.25">
      <c r="A2453">
        <v>2452</v>
      </c>
      <c r="B2453">
        <v>279.36570599999999</v>
      </c>
      <c r="C2453">
        <v>8.3823729999999994</v>
      </c>
      <c r="F2453">
        <v>269.44826</v>
      </c>
      <c r="G2453">
        <v>8.8272469999999998</v>
      </c>
      <c r="H2453">
        <v>270.87689</v>
      </c>
      <c r="I2453">
        <v>4.630617</v>
      </c>
      <c r="J2453">
        <v>235.92619500000001</v>
      </c>
      <c r="K2453">
        <v>14.389816</v>
      </c>
    </row>
    <row r="2454" spans="1:11" x14ac:dyDescent="0.25">
      <c r="A2454">
        <v>2453</v>
      </c>
    </row>
    <row r="2455" spans="1:11" x14ac:dyDescent="0.25">
      <c r="A2455">
        <v>2454</v>
      </c>
    </row>
    <row r="2456" spans="1:11" x14ac:dyDescent="0.25">
      <c r="A2456">
        <v>2455</v>
      </c>
    </row>
    <row r="2457" spans="1:11" x14ac:dyDescent="0.25">
      <c r="A2457">
        <v>2456</v>
      </c>
    </row>
    <row r="2458" spans="1:11" x14ac:dyDescent="0.25">
      <c r="A2458">
        <v>2457</v>
      </c>
    </row>
    <row r="2459" spans="1:11" x14ac:dyDescent="0.25">
      <c r="A2459">
        <v>2458</v>
      </c>
    </row>
    <row r="2460" spans="1:11" x14ac:dyDescent="0.25">
      <c r="A2460">
        <v>2459</v>
      </c>
    </row>
    <row r="2461" spans="1:11" x14ac:dyDescent="0.25">
      <c r="A2461">
        <v>2460</v>
      </c>
    </row>
    <row r="2462" spans="1:11" x14ac:dyDescent="0.25">
      <c r="A2462">
        <v>2461</v>
      </c>
    </row>
    <row r="2463" spans="1:11" x14ac:dyDescent="0.25">
      <c r="A2463">
        <v>2462</v>
      </c>
    </row>
    <row r="2464" spans="1:1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1" x14ac:dyDescent="0.25">
      <c r="A2481">
        <v>2480</v>
      </c>
    </row>
    <row r="2482" spans="1:11" x14ac:dyDescent="0.25">
      <c r="A2482">
        <v>2481</v>
      </c>
    </row>
    <row r="2483" spans="1:11" x14ac:dyDescent="0.25">
      <c r="A2483">
        <v>2482</v>
      </c>
    </row>
    <row r="2484" spans="1:11" x14ac:dyDescent="0.25">
      <c r="A2484">
        <v>2483</v>
      </c>
    </row>
    <row r="2485" spans="1:11" x14ac:dyDescent="0.25">
      <c r="A2485">
        <v>2484</v>
      </c>
    </row>
    <row r="2486" spans="1:11" x14ac:dyDescent="0.25">
      <c r="A2486">
        <v>2485</v>
      </c>
    </row>
    <row r="2487" spans="1:11" x14ac:dyDescent="0.25">
      <c r="A2487">
        <v>2486</v>
      </c>
    </row>
    <row r="2488" spans="1:11" x14ac:dyDescent="0.25">
      <c r="A2488">
        <v>2487</v>
      </c>
      <c r="J2488">
        <v>235.83517699999999</v>
      </c>
      <c r="K2488">
        <v>14.299006</v>
      </c>
    </row>
    <row r="2489" spans="1:11" x14ac:dyDescent="0.25">
      <c r="A2489">
        <v>2488</v>
      </c>
      <c r="B2489">
        <v>232.055094</v>
      </c>
      <c r="C2489">
        <v>7.5663590000000003</v>
      </c>
    </row>
    <row r="2490" spans="1:11" x14ac:dyDescent="0.25">
      <c r="A2490">
        <v>2489</v>
      </c>
      <c r="B2490">
        <v>232.153696</v>
      </c>
      <c r="C2490">
        <v>7.5750270000000004</v>
      </c>
      <c r="H2490">
        <v>242.38970799999998</v>
      </c>
      <c r="I2490">
        <v>9.4489970000000003</v>
      </c>
    </row>
    <row r="2491" spans="1:11" x14ac:dyDescent="0.25">
      <c r="A2491">
        <v>2490</v>
      </c>
      <c r="B2491">
        <v>232.195235</v>
      </c>
      <c r="C2491">
        <v>7.5397350000000003</v>
      </c>
      <c r="H2491">
        <v>242.32170300000001</v>
      </c>
      <c r="I2491">
        <v>9.5006970000000006</v>
      </c>
    </row>
    <row r="2492" spans="1:11" x14ac:dyDescent="0.25">
      <c r="A2492">
        <v>2491</v>
      </c>
      <c r="B2492">
        <v>232.15689700000001</v>
      </c>
      <c r="C2492">
        <v>7.5534590000000001</v>
      </c>
      <c r="H2492">
        <v>242.283005</v>
      </c>
      <c r="I2492">
        <v>9.3962129999999995</v>
      </c>
    </row>
    <row r="2493" spans="1:11" x14ac:dyDescent="0.25">
      <c r="A2493">
        <v>2492</v>
      </c>
      <c r="B2493">
        <v>232.15158099999999</v>
      </c>
      <c r="C2493">
        <v>7.5249259999999998</v>
      </c>
      <c r="H2493">
        <v>242.296784</v>
      </c>
      <c r="I2493">
        <v>9.3891430000000007</v>
      </c>
    </row>
    <row r="2494" spans="1:11" x14ac:dyDescent="0.25">
      <c r="A2494">
        <v>2493</v>
      </c>
      <c r="B2494">
        <v>232.13398799999999</v>
      </c>
      <c r="C2494">
        <v>7.5674419999999998</v>
      </c>
      <c r="H2494">
        <v>242.27263500000001</v>
      </c>
      <c r="I2494">
        <v>9.3682459999999992</v>
      </c>
    </row>
    <row r="2495" spans="1:11" x14ac:dyDescent="0.25">
      <c r="A2495">
        <v>2494</v>
      </c>
      <c r="B2495">
        <v>232.16938199999998</v>
      </c>
      <c r="C2495">
        <v>7.6003100000000003</v>
      </c>
      <c r="H2495">
        <v>242.32237499999999</v>
      </c>
      <c r="I2495">
        <v>9.4004429999999992</v>
      </c>
    </row>
    <row r="2496" spans="1:11" x14ac:dyDescent="0.25">
      <c r="A2496">
        <v>2495</v>
      </c>
      <c r="B2496">
        <v>232.13765000000001</v>
      </c>
      <c r="C2496">
        <v>7.5823539999999996</v>
      </c>
      <c r="H2496">
        <v>242.354105</v>
      </c>
      <c r="I2496">
        <v>9.4041580000000007</v>
      </c>
    </row>
    <row r="2497" spans="1:9" x14ac:dyDescent="0.25">
      <c r="A2497">
        <v>2496</v>
      </c>
      <c r="B2497">
        <v>232.127589</v>
      </c>
      <c r="C2497">
        <v>7.5342659999999997</v>
      </c>
      <c r="H2497">
        <v>242.33842300000001</v>
      </c>
      <c r="I2497">
        <v>9.4027650000000005</v>
      </c>
    </row>
    <row r="2498" spans="1:9" x14ac:dyDescent="0.25">
      <c r="A2498">
        <v>2497</v>
      </c>
      <c r="B2498">
        <v>232.12418400000001</v>
      </c>
      <c r="C2498">
        <v>7.5468029999999997</v>
      </c>
      <c r="H2498">
        <v>242.32614000000001</v>
      </c>
      <c r="I2498">
        <v>9.4385209999999997</v>
      </c>
    </row>
    <row r="2499" spans="1:9" x14ac:dyDescent="0.25">
      <c r="A2499">
        <v>2498</v>
      </c>
      <c r="B2499">
        <v>232.13326499999999</v>
      </c>
      <c r="C2499">
        <v>7.4861250000000004</v>
      </c>
      <c r="H2499">
        <v>242.34032999999999</v>
      </c>
      <c r="I2499">
        <v>9.4305760000000003</v>
      </c>
    </row>
    <row r="2500" spans="1:9" x14ac:dyDescent="0.25">
      <c r="A2500">
        <v>2499</v>
      </c>
      <c r="B2500">
        <v>232.12418400000001</v>
      </c>
      <c r="C2500">
        <v>7.5326139999999997</v>
      </c>
      <c r="H2500">
        <v>242.32614000000001</v>
      </c>
      <c r="I2500">
        <v>9.4228880000000004</v>
      </c>
    </row>
    <row r="2501" spans="1:9" x14ac:dyDescent="0.25">
      <c r="A2501">
        <v>2500</v>
      </c>
      <c r="B2501">
        <v>232.101584</v>
      </c>
      <c r="C2501">
        <v>7.5059899999999997</v>
      </c>
      <c r="H2501">
        <v>242.34492299999999</v>
      </c>
      <c r="I2501">
        <v>9.4070470000000004</v>
      </c>
    </row>
    <row r="2502" spans="1:9" x14ac:dyDescent="0.25">
      <c r="A2502">
        <v>2501</v>
      </c>
      <c r="B2502">
        <v>232.14399700000001</v>
      </c>
      <c r="C2502">
        <v>7.630134</v>
      </c>
      <c r="H2502">
        <v>242.29234500000001</v>
      </c>
      <c r="I2502">
        <v>9.4029710000000009</v>
      </c>
    </row>
    <row r="2503" spans="1:9" x14ac:dyDescent="0.25">
      <c r="A2503">
        <v>2502</v>
      </c>
      <c r="B2503">
        <v>232.055094</v>
      </c>
      <c r="C2503">
        <v>7.5663590000000003</v>
      </c>
      <c r="H2503">
        <v>242.25916899999999</v>
      </c>
      <c r="I2503">
        <v>9.4051899999999993</v>
      </c>
    </row>
    <row r="2504" spans="1:9" x14ac:dyDescent="0.25">
      <c r="A2504">
        <v>2503</v>
      </c>
      <c r="D2504">
        <v>222.49072699999999</v>
      </c>
      <c r="E2504">
        <v>8.3238610000000008</v>
      </c>
      <c r="H2504">
        <v>242.177334</v>
      </c>
      <c r="I2504">
        <v>9.4068930000000002</v>
      </c>
    </row>
    <row r="2505" spans="1:9" x14ac:dyDescent="0.25">
      <c r="A2505">
        <v>2504</v>
      </c>
      <c r="D2505">
        <v>222.447281</v>
      </c>
      <c r="E2505">
        <v>8.3314970000000006</v>
      </c>
      <c r="H2505">
        <v>242.38970799999998</v>
      </c>
      <c r="I2505">
        <v>9.4489970000000003</v>
      </c>
    </row>
    <row r="2506" spans="1:9" x14ac:dyDescent="0.25">
      <c r="A2506">
        <v>2505</v>
      </c>
      <c r="D2506">
        <v>222.44382400000001</v>
      </c>
      <c r="E2506">
        <v>8.3589990000000007</v>
      </c>
      <c r="F2506">
        <v>231.91443799999999</v>
      </c>
      <c r="G2506">
        <v>6.4676929999999997</v>
      </c>
    </row>
    <row r="2507" spans="1:9" x14ac:dyDescent="0.25">
      <c r="A2507">
        <v>2506</v>
      </c>
      <c r="D2507">
        <v>222.485411</v>
      </c>
      <c r="E2507">
        <v>8.316122</v>
      </c>
      <c r="F2507">
        <v>231.87728899999999</v>
      </c>
      <c r="G2507">
        <v>6.4366320000000004</v>
      </c>
    </row>
    <row r="2508" spans="1:9" x14ac:dyDescent="0.25">
      <c r="A2508">
        <v>2507</v>
      </c>
      <c r="D2508">
        <v>222.46802400000001</v>
      </c>
      <c r="E2508">
        <v>8.3219010000000004</v>
      </c>
      <c r="F2508">
        <v>231.85742400000001</v>
      </c>
      <c r="G2508">
        <v>6.4757420000000003</v>
      </c>
    </row>
    <row r="2509" spans="1:9" x14ac:dyDescent="0.25">
      <c r="A2509">
        <v>2508</v>
      </c>
      <c r="D2509">
        <v>222.47318300000001</v>
      </c>
      <c r="E2509">
        <v>8.3261830000000003</v>
      </c>
      <c r="F2509">
        <v>231.82161500000001</v>
      </c>
      <c r="G2509">
        <v>6.4350839999999998</v>
      </c>
    </row>
    <row r="2510" spans="1:9" x14ac:dyDescent="0.25">
      <c r="A2510">
        <v>2509</v>
      </c>
      <c r="D2510">
        <v>222.49934300000001</v>
      </c>
      <c r="E2510">
        <v>8.3228290000000005</v>
      </c>
      <c r="F2510">
        <v>231.81557900000001</v>
      </c>
      <c r="G2510">
        <v>6.4587669999999999</v>
      </c>
    </row>
    <row r="2511" spans="1:9" x14ac:dyDescent="0.25">
      <c r="A2511">
        <v>2510</v>
      </c>
      <c r="D2511">
        <v>222.46652599999999</v>
      </c>
      <c r="E2511">
        <v>8.3359360000000002</v>
      </c>
      <c r="F2511">
        <v>231.86217099999999</v>
      </c>
      <c r="G2511">
        <v>6.4577869999999997</v>
      </c>
    </row>
    <row r="2512" spans="1:9" x14ac:dyDescent="0.25">
      <c r="A2512">
        <v>2511</v>
      </c>
      <c r="D2512">
        <v>222.472667</v>
      </c>
      <c r="E2512">
        <v>8.3286090000000002</v>
      </c>
      <c r="F2512">
        <v>231.86500799999999</v>
      </c>
      <c r="G2512">
        <v>6.4702729999999997</v>
      </c>
    </row>
    <row r="2513" spans="1:9" x14ac:dyDescent="0.25">
      <c r="A2513">
        <v>2512</v>
      </c>
      <c r="D2513">
        <v>222.511055</v>
      </c>
      <c r="E2513">
        <v>8.3617340000000002</v>
      </c>
      <c r="F2513">
        <v>231.89699999999999</v>
      </c>
      <c r="G2513">
        <v>6.4612949999999998</v>
      </c>
    </row>
    <row r="2514" spans="1:9" x14ac:dyDescent="0.25">
      <c r="A2514">
        <v>2513</v>
      </c>
      <c r="D2514">
        <v>222.483296</v>
      </c>
      <c r="E2514">
        <v>8.3229849999999992</v>
      </c>
      <c r="F2514">
        <v>231.878784</v>
      </c>
      <c r="G2514">
        <v>6.4537620000000002</v>
      </c>
    </row>
    <row r="2515" spans="1:9" x14ac:dyDescent="0.25">
      <c r="A2515">
        <v>2514</v>
      </c>
      <c r="D2515">
        <v>222.46332799999999</v>
      </c>
      <c r="E2515">
        <v>8.3453250000000008</v>
      </c>
      <c r="F2515">
        <v>231.88420300000001</v>
      </c>
      <c r="G2515">
        <v>6.423216</v>
      </c>
    </row>
    <row r="2516" spans="1:9" x14ac:dyDescent="0.25">
      <c r="A2516">
        <v>2515</v>
      </c>
      <c r="D2516">
        <v>222.43432999999999</v>
      </c>
      <c r="E2516">
        <v>8.3182369999999999</v>
      </c>
      <c r="F2516">
        <v>231.869395</v>
      </c>
      <c r="G2516">
        <v>6.4222359999999998</v>
      </c>
    </row>
    <row r="2517" spans="1:9" x14ac:dyDescent="0.25">
      <c r="A2517">
        <v>2516</v>
      </c>
      <c r="D2517">
        <v>222.49072699999999</v>
      </c>
      <c r="E2517">
        <v>8.3238610000000008</v>
      </c>
      <c r="F2517">
        <v>231.85582600000001</v>
      </c>
      <c r="G2517">
        <v>6.4367869999999998</v>
      </c>
    </row>
    <row r="2518" spans="1:9" x14ac:dyDescent="0.25">
      <c r="A2518">
        <v>2517</v>
      </c>
      <c r="B2518">
        <v>214.66410999999999</v>
      </c>
      <c r="C2518">
        <v>6.6905950000000001</v>
      </c>
      <c r="F2518">
        <v>231.93017599999999</v>
      </c>
      <c r="G2518">
        <v>6.5375569999999996</v>
      </c>
    </row>
    <row r="2519" spans="1:9" x14ac:dyDescent="0.25">
      <c r="A2519">
        <v>2518</v>
      </c>
      <c r="B2519">
        <v>214.577168</v>
      </c>
      <c r="C2519">
        <v>6.6954969999999996</v>
      </c>
      <c r="F2519">
        <v>231.91443799999999</v>
      </c>
      <c r="G2519">
        <v>6.4676929999999997</v>
      </c>
    </row>
    <row r="2520" spans="1:9" x14ac:dyDescent="0.25">
      <c r="A2520">
        <v>2519</v>
      </c>
      <c r="B2520">
        <v>214.604927</v>
      </c>
      <c r="C2520">
        <v>6.6944650000000001</v>
      </c>
    </row>
    <row r="2521" spans="1:9" x14ac:dyDescent="0.25">
      <c r="A2521">
        <v>2520</v>
      </c>
      <c r="B2521">
        <v>214.60141899999999</v>
      </c>
      <c r="C2521">
        <v>6.6855900000000004</v>
      </c>
    </row>
    <row r="2522" spans="1:9" x14ac:dyDescent="0.25">
      <c r="A2522">
        <v>2521</v>
      </c>
      <c r="B2522">
        <v>214.64744400000001</v>
      </c>
      <c r="C2522">
        <v>6.7156710000000004</v>
      </c>
      <c r="H2522">
        <v>220.980932</v>
      </c>
      <c r="I2522">
        <v>8.5016149999999993</v>
      </c>
    </row>
    <row r="2523" spans="1:9" x14ac:dyDescent="0.25">
      <c r="A2523">
        <v>2522</v>
      </c>
      <c r="B2523">
        <v>214.66209699999999</v>
      </c>
      <c r="C2523">
        <v>6.7069510000000001</v>
      </c>
      <c r="H2523">
        <v>220.98681500000001</v>
      </c>
      <c r="I2523">
        <v>8.5530059999999999</v>
      </c>
    </row>
    <row r="2524" spans="1:9" x14ac:dyDescent="0.25">
      <c r="A2524">
        <v>2523</v>
      </c>
      <c r="B2524">
        <v>214.64667</v>
      </c>
      <c r="C2524">
        <v>6.7158769999999999</v>
      </c>
      <c r="H2524">
        <v>220.99145799999999</v>
      </c>
      <c r="I2524">
        <v>8.4916560000000008</v>
      </c>
    </row>
    <row r="2525" spans="1:9" x14ac:dyDescent="0.25">
      <c r="A2525">
        <v>2524</v>
      </c>
      <c r="B2525">
        <v>214.69315900000001</v>
      </c>
      <c r="C2525">
        <v>6.6883759999999999</v>
      </c>
      <c r="H2525">
        <v>220.98506</v>
      </c>
      <c r="I2525">
        <v>8.4614200000000004</v>
      </c>
    </row>
    <row r="2526" spans="1:9" x14ac:dyDescent="0.25">
      <c r="A2526">
        <v>2525</v>
      </c>
      <c r="B2526">
        <v>214.68995999999999</v>
      </c>
      <c r="C2526">
        <v>6.7108210000000001</v>
      </c>
      <c r="H2526">
        <v>220.97438</v>
      </c>
      <c r="I2526">
        <v>8.4395430000000005</v>
      </c>
    </row>
    <row r="2527" spans="1:9" x14ac:dyDescent="0.25">
      <c r="A2527">
        <v>2526</v>
      </c>
      <c r="B2527">
        <v>214.66570899999999</v>
      </c>
      <c r="C2527">
        <v>6.7087560000000002</v>
      </c>
      <c r="H2527">
        <v>220.974018</v>
      </c>
      <c r="I2527">
        <v>8.4659099999999992</v>
      </c>
    </row>
    <row r="2528" spans="1:9" x14ac:dyDescent="0.25">
      <c r="A2528">
        <v>2527</v>
      </c>
      <c r="B2528">
        <v>214.73557299999999</v>
      </c>
      <c r="C2528">
        <v>6.6965279999999998</v>
      </c>
      <c r="H2528">
        <v>220.93212199999999</v>
      </c>
      <c r="I2528">
        <v>8.4674580000000006</v>
      </c>
    </row>
    <row r="2529" spans="1:9" x14ac:dyDescent="0.25">
      <c r="A2529">
        <v>2528</v>
      </c>
      <c r="B2529">
        <v>214.69723500000001</v>
      </c>
      <c r="C2529">
        <v>6.742089</v>
      </c>
      <c r="H2529">
        <v>220.90606399999999</v>
      </c>
      <c r="I2529">
        <v>8.4703979999999994</v>
      </c>
    </row>
    <row r="2530" spans="1:9" x14ac:dyDescent="0.25">
      <c r="A2530">
        <v>2529</v>
      </c>
      <c r="B2530">
        <v>214.66410999999999</v>
      </c>
      <c r="C2530">
        <v>6.6905950000000001</v>
      </c>
      <c r="H2530">
        <v>220.92726999999999</v>
      </c>
      <c r="I2530">
        <v>8.4986730000000001</v>
      </c>
    </row>
    <row r="2531" spans="1:9" x14ac:dyDescent="0.25">
      <c r="A2531">
        <v>2530</v>
      </c>
      <c r="H2531">
        <v>220.90807699999999</v>
      </c>
      <c r="I2531">
        <v>8.4760740000000006</v>
      </c>
    </row>
    <row r="2532" spans="1:9" x14ac:dyDescent="0.25">
      <c r="A2532">
        <v>2531</v>
      </c>
      <c r="F2532">
        <v>215.031432</v>
      </c>
      <c r="G2532">
        <v>6.0523340000000001</v>
      </c>
      <c r="H2532">
        <v>220.939809</v>
      </c>
      <c r="I2532">
        <v>8.4719460000000009</v>
      </c>
    </row>
    <row r="2533" spans="1:9" x14ac:dyDescent="0.25">
      <c r="A2533">
        <v>2532</v>
      </c>
      <c r="D2533">
        <v>202.31984199999999</v>
      </c>
      <c r="E2533">
        <v>7.5695629999999996</v>
      </c>
      <c r="F2533">
        <v>214.92730800000001</v>
      </c>
      <c r="G2533">
        <v>6.0027480000000004</v>
      </c>
      <c r="H2533">
        <v>221.12757199999999</v>
      </c>
      <c r="I2533">
        <v>8.5010469999999998</v>
      </c>
    </row>
    <row r="2534" spans="1:9" x14ac:dyDescent="0.25">
      <c r="A2534">
        <v>2533</v>
      </c>
      <c r="D2534">
        <v>202.30380099999999</v>
      </c>
      <c r="E2534">
        <v>7.5554620000000003</v>
      </c>
      <c r="F2534">
        <v>214.91296499999999</v>
      </c>
      <c r="G2534">
        <v>6.0276180000000004</v>
      </c>
      <c r="H2534">
        <v>220.980932</v>
      </c>
      <c r="I2534">
        <v>8.5016149999999993</v>
      </c>
    </row>
    <row r="2535" spans="1:9" x14ac:dyDescent="0.25">
      <c r="A2535">
        <v>2534</v>
      </c>
      <c r="D2535">
        <v>202.30416400000001</v>
      </c>
      <c r="E2535">
        <v>7.5598910000000004</v>
      </c>
      <c r="F2535">
        <v>214.95419100000001</v>
      </c>
      <c r="G2535">
        <v>6.0066699999999997</v>
      </c>
    </row>
    <row r="2536" spans="1:9" x14ac:dyDescent="0.25">
      <c r="A2536">
        <v>2535</v>
      </c>
      <c r="D2536">
        <v>202.343715</v>
      </c>
      <c r="E2536">
        <v>7.5838669999999997</v>
      </c>
      <c r="F2536">
        <v>214.97219799999999</v>
      </c>
      <c r="G2536">
        <v>6.0589899999999997</v>
      </c>
    </row>
    <row r="2537" spans="1:9" x14ac:dyDescent="0.25">
      <c r="A2537">
        <v>2536</v>
      </c>
      <c r="D2537">
        <v>202.32681199999999</v>
      </c>
      <c r="E2537">
        <v>7.5720580000000002</v>
      </c>
      <c r="F2537">
        <v>214.96956700000001</v>
      </c>
      <c r="G2537">
        <v>6.0296310000000002</v>
      </c>
    </row>
    <row r="2538" spans="1:9" x14ac:dyDescent="0.25">
      <c r="A2538">
        <v>2537</v>
      </c>
      <c r="D2538">
        <v>202.32503399999999</v>
      </c>
      <c r="E2538">
        <v>7.5561239999999996</v>
      </c>
      <c r="F2538">
        <v>214.97735800000001</v>
      </c>
      <c r="G2538">
        <v>6.0379899999999997</v>
      </c>
    </row>
    <row r="2539" spans="1:9" x14ac:dyDescent="0.25">
      <c r="A2539">
        <v>2538</v>
      </c>
      <c r="D2539">
        <v>202.34274600000001</v>
      </c>
      <c r="E2539">
        <v>7.543806</v>
      </c>
      <c r="F2539">
        <v>214.987213</v>
      </c>
      <c r="G2539">
        <v>6.0255549999999998</v>
      </c>
    </row>
    <row r="2540" spans="1:9" x14ac:dyDescent="0.25">
      <c r="A2540">
        <v>2539</v>
      </c>
      <c r="D2540">
        <v>202.34763599999999</v>
      </c>
      <c r="E2540">
        <v>7.5394269999999999</v>
      </c>
      <c r="F2540">
        <v>214.969773</v>
      </c>
      <c r="G2540">
        <v>6.0517659999999998</v>
      </c>
    </row>
    <row r="2541" spans="1:9" x14ac:dyDescent="0.25">
      <c r="A2541">
        <v>2540</v>
      </c>
      <c r="D2541">
        <v>202.34182999999999</v>
      </c>
      <c r="E2541">
        <v>7.5688510000000004</v>
      </c>
      <c r="F2541">
        <v>215.02374399999999</v>
      </c>
      <c r="G2541">
        <v>6.0788029999999997</v>
      </c>
    </row>
    <row r="2542" spans="1:9" x14ac:dyDescent="0.25">
      <c r="A2542">
        <v>2541</v>
      </c>
      <c r="D2542">
        <v>202.270308</v>
      </c>
      <c r="E2542">
        <v>7.5596880000000004</v>
      </c>
      <c r="F2542">
        <v>215.031432</v>
      </c>
      <c r="G2542">
        <v>6.0523340000000001</v>
      </c>
    </row>
    <row r="2543" spans="1:9" x14ac:dyDescent="0.25">
      <c r="A2543">
        <v>2542</v>
      </c>
      <c r="D2543">
        <v>202.31984199999999</v>
      </c>
      <c r="E2543">
        <v>7.5695629999999996</v>
      </c>
    </row>
    <row r="2544" spans="1:9" x14ac:dyDescent="0.25">
      <c r="A2544">
        <v>2543</v>
      </c>
      <c r="B2544">
        <v>193.41963099999998</v>
      </c>
      <c r="C2544">
        <v>6.5434279999999996</v>
      </c>
    </row>
    <row r="2545" spans="1:9" x14ac:dyDescent="0.25">
      <c r="A2545">
        <v>2544</v>
      </c>
      <c r="B2545">
        <v>193.406802</v>
      </c>
      <c r="C2545">
        <v>6.5363530000000001</v>
      </c>
    </row>
    <row r="2546" spans="1:9" x14ac:dyDescent="0.25">
      <c r="A2546">
        <v>2545</v>
      </c>
      <c r="B2546">
        <v>193.40919400000001</v>
      </c>
      <c r="C2546">
        <v>6.5193000000000003</v>
      </c>
    </row>
    <row r="2547" spans="1:9" x14ac:dyDescent="0.25">
      <c r="A2547">
        <v>2546</v>
      </c>
      <c r="B2547">
        <v>193.43022099999999</v>
      </c>
      <c r="C2547">
        <v>6.5187910000000002</v>
      </c>
    </row>
    <row r="2548" spans="1:9" x14ac:dyDescent="0.25">
      <c r="A2548">
        <v>2547</v>
      </c>
      <c r="B2548">
        <v>193.39977500000001</v>
      </c>
      <c r="C2548">
        <v>6.5178739999999999</v>
      </c>
      <c r="H2548">
        <v>198.97663</v>
      </c>
      <c r="I2548">
        <v>8.848592</v>
      </c>
    </row>
    <row r="2549" spans="1:9" x14ac:dyDescent="0.25">
      <c r="A2549">
        <v>2548</v>
      </c>
      <c r="B2549">
        <v>193.396522</v>
      </c>
      <c r="C2549">
        <v>6.5252559999999997</v>
      </c>
      <c r="H2549">
        <v>198.94797</v>
      </c>
      <c r="I2549">
        <v>8.8380039999999997</v>
      </c>
    </row>
    <row r="2550" spans="1:9" x14ac:dyDescent="0.25">
      <c r="A2550">
        <v>2549</v>
      </c>
      <c r="B2550">
        <v>193.40349499999999</v>
      </c>
      <c r="C2550">
        <v>6.51762</v>
      </c>
      <c r="H2550">
        <v>198.965125</v>
      </c>
      <c r="I2550">
        <v>8.7932079999999999</v>
      </c>
    </row>
    <row r="2551" spans="1:9" x14ac:dyDescent="0.25">
      <c r="A2551">
        <v>2550</v>
      </c>
      <c r="B2551">
        <v>193.432254</v>
      </c>
      <c r="C2551">
        <v>6.4886559999999998</v>
      </c>
      <c r="H2551">
        <v>198.98940899999999</v>
      </c>
      <c r="I2551">
        <v>8.8291970000000006</v>
      </c>
    </row>
    <row r="2552" spans="1:9" x14ac:dyDescent="0.25">
      <c r="A2552">
        <v>2551</v>
      </c>
      <c r="B2552">
        <v>193.41963099999998</v>
      </c>
      <c r="C2552">
        <v>6.5434279999999996</v>
      </c>
      <c r="H2552">
        <v>198.960849</v>
      </c>
      <c r="I2552">
        <v>8.848338</v>
      </c>
    </row>
    <row r="2553" spans="1:9" x14ac:dyDescent="0.25">
      <c r="A2553">
        <v>2552</v>
      </c>
      <c r="F2553">
        <v>194.007476</v>
      </c>
      <c r="G2553">
        <v>5.208405</v>
      </c>
      <c r="H2553">
        <v>198.925826</v>
      </c>
      <c r="I2553">
        <v>8.8328629999999997</v>
      </c>
    </row>
    <row r="2554" spans="1:9" x14ac:dyDescent="0.25">
      <c r="A2554">
        <v>2553</v>
      </c>
      <c r="F2554">
        <v>193.98349999999999</v>
      </c>
      <c r="G2554">
        <v>5.2033139999999998</v>
      </c>
      <c r="H2554">
        <v>198.935348</v>
      </c>
      <c r="I2554">
        <v>8.8428400000000007</v>
      </c>
    </row>
    <row r="2555" spans="1:9" x14ac:dyDescent="0.25">
      <c r="A2555">
        <v>2554</v>
      </c>
      <c r="F2555">
        <v>193.98706300000001</v>
      </c>
      <c r="G2555">
        <v>5.1961880000000003</v>
      </c>
      <c r="H2555">
        <v>198.982585</v>
      </c>
      <c r="I2555">
        <v>8.839836</v>
      </c>
    </row>
    <row r="2556" spans="1:9" x14ac:dyDescent="0.25">
      <c r="A2556">
        <v>2555</v>
      </c>
      <c r="F2556">
        <v>194.03506400000001</v>
      </c>
      <c r="G2556">
        <v>5.2062670000000004</v>
      </c>
      <c r="H2556">
        <v>198.97871699999999</v>
      </c>
      <c r="I2556">
        <v>8.8228860000000005</v>
      </c>
    </row>
    <row r="2557" spans="1:9" x14ac:dyDescent="0.25">
      <c r="A2557">
        <v>2556</v>
      </c>
      <c r="F2557">
        <v>194.052527</v>
      </c>
      <c r="G2557">
        <v>5.2167529999999998</v>
      </c>
      <c r="H2557">
        <v>198.931479</v>
      </c>
      <c r="I2557">
        <v>8.85745</v>
      </c>
    </row>
    <row r="2558" spans="1:9" x14ac:dyDescent="0.25">
      <c r="A2558">
        <v>2557</v>
      </c>
      <c r="F2558">
        <v>194.03740999999999</v>
      </c>
      <c r="G2558">
        <v>5.1795929999999997</v>
      </c>
      <c r="H2558">
        <v>198.97663</v>
      </c>
      <c r="I2558">
        <v>8.848592</v>
      </c>
    </row>
    <row r="2559" spans="1:9" x14ac:dyDescent="0.25">
      <c r="A2559">
        <v>2558</v>
      </c>
      <c r="D2559">
        <v>176.728015</v>
      </c>
      <c r="E2559">
        <v>8.8451810000000002</v>
      </c>
      <c r="F2559">
        <v>194.071414</v>
      </c>
      <c r="G2559">
        <v>5.2141570000000002</v>
      </c>
    </row>
    <row r="2560" spans="1:9" x14ac:dyDescent="0.25">
      <c r="A2560">
        <v>2559</v>
      </c>
      <c r="D2560">
        <v>176.691619</v>
      </c>
      <c r="E2560">
        <v>8.807461</v>
      </c>
      <c r="F2560">
        <v>194.07517899999999</v>
      </c>
      <c r="G2560">
        <v>5.2339589999999996</v>
      </c>
    </row>
    <row r="2561" spans="1:9" x14ac:dyDescent="0.25">
      <c r="A2561">
        <v>2560</v>
      </c>
      <c r="D2561">
        <v>176.72562299999998</v>
      </c>
      <c r="E2561">
        <v>8.8519009999999998</v>
      </c>
      <c r="F2561">
        <v>193.99251100000001</v>
      </c>
      <c r="G2561">
        <v>5.2521319999999996</v>
      </c>
    </row>
    <row r="2562" spans="1:9" x14ac:dyDescent="0.25">
      <c r="A2562">
        <v>2561</v>
      </c>
      <c r="D2562">
        <v>176.74405000000002</v>
      </c>
      <c r="E2562">
        <v>8.8311820000000001</v>
      </c>
      <c r="F2562">
        <v>194.007476</v>
      </c>
      <c r="G2562">
        <v>5.208405</v>
      </c>
    </row>
    <row r="2563" spans="1:9" x14ac:dyDescent="0.25">
      <c r="A2563">
        <v>2562</v>
      </c>
      <c r="D2563">
        <v>176.74628899999999</v>
      </c>
      <c r="E2563">
        <v>8.8513400000000004</v>
      </c>
    </row>
    <row r="2564" spans="1:9" x14ac:dyDescent="0.25">
      <c r="A2564">
        <v>2563</v>
      </c>
      <c r="D2564">
        <v>176.73208699999998</v>
      </c>
      <c r="E2564">
        <v>8.8007410000000004</v>
      </c>
    </row>
    <row r="2565" spans="1:9" x14ac:dyDescent="0.25">
      <c r="A2565">
        <v>2564</v>
      </c>
      <c r="D2565">
        <v>176.73977400000001</v>
      </c>
      <c r="E2565">
        <v>8.8125</v>
      </c>
    </row>
    <row r="2566" spans="1:9" x14ac:dyDescent="0.25">
      <c r="A2566">
        <v>2565</v>
      </c>
      <c r="B2566">
        <v>170.23920699999999</v>
      </c>
      <c r="C2566">
        <v>7.3437000000000001</v>
      </c>
      <c r="D2566">
        <v>176.73147499999999</v>
      </c>
      <c r="E2566">
        <v>8.8127560000000003</v>
      </c>
    </row>
    <row r="2567" spans="1:9" x14ac:dyDescent="0.25">
      <c r="A2567">
        <v>2566</v>
      </c>
      <c r="B2567">
        <v>170.21894700000001</v>
      </c>
      <c r="C2567">
        <v>7.2767600000000003</v>
      </c>
      <c r="D2567">
        <v>176.68779999999998</v>
      </c>
      <c r="E2567">
        <v>8.8278730000000003</v>
      </c>
    </row>
    <row r="2568" spans="1:9" x14ac:dyDescent="0.25">
      <c r="A2568">
        <v>2567</v>
      </c>
      <c r="B2568">
        <v>170.19201900000002</v>
      </c>
      <c r="C2568">
        <v>7.3168730000000002</v>
      </c>
      <c r="D2568">
        <v>176.728015</v>
      </c>
      <c r="E2568">
        <v>8.8451810000000002</v>
      </c>
    </row>
    <row r="2569" spans="1:9" x14ac:dyDescent="0.25">
      <c r="A2569">
        <v>2568</v>
      </c>
      <c r="B2569">
        <v>170.21711399999998</v>
      </c>
      <c r="C2569">
        <v>7.3087280000000003</v>
      </c>
    </row>
    <row r="2570" spans="1:9" x14ac:dyDescent="0.25">
      <c r="A2570">
        <v>2569</v>
      </c>
      <c r="B2570">
        <v>170.22067699999999</v>
      </c>
      <c r="C2570">
        <v>7.2788469999999998</v>
      </c>
    </row>
    <row r="2571" spans="1:9" x14ac:dyDescent="0.25">
      <c r="A2571">
        <v>2570</v>
      </c>
      <c r="B2571">
        <v>170.217521</v>
      </c>
      <c r="C2571">
        <v>7.2992090000000003</v>
      </c>
    </row>
    <row r="2572" spans="1:9" x14ac:dyDescent="0.25">
      <c r="A2572">
        <v>2571</v>
      </c>
      <c r="B2572">
        <v>170.242413</v>
      </c>
      <c r="C2572">
        <v>7.2940160000000001</v>
      </c>
      <c r="H2572">
        <v>172.74681799999999</v>
      </c>
      <c r="I2572">
        <v>10.057015</v>
      </c>
    </row>
    <row r="2573" spans="1:9" x14ac:dyDescent="0.25">
      <c r="A2573">
        <v>2572</v>
      </c>
      <c r="B2573">
        <v>170.27621600000001</v>
      </c>
      <c r="C2573">
        <v>7.3262900000000002</v>
      </c>
      <c r="H2573">
        <v>172.71520699999999</v>
      </c>
      <c r="I2573">
        <v>10.068113</v>
      </c>
    </row>
    <row r="2574" spans="1:9" x14ac:dyDescent="0.25">
      <c r="A2574">
        <v>2573</v>
      </c>
      <c r="B2574">
        <v>170.23920699999999</v>
      </c>
      <c r="C2574">
        <v>7.3437000000000001</v>
      </c>
      <c r="H2574">
        <v>172.71006699999998</v>
      </c>
      <c r="I2574">
        <v>10.081500999999999</v>
      </c>
    </row>
    <row r="2575" spans="1:9" x14ac:dyDescent="0.25">
      <c r="A2575">
        <v>2574</v>
      </c>
      <c r="F2575">
        <v>170.02576299999998</v>
      </c>
      <c r="G2575">
        <v>6.043749</v>
      </c>
      <c r="H2575">
        <v>172.72543999999999</v>
      </c>
      <c r="I2575">
        <v>10.028459</v>
      </c>
    </row>
    <row r="2576" spans="1:9" x14ac:dyDescent="0.25">
      <c r="A2576">
        <v>2575</v>
      </c>
      <c r="F2576">
        <v>169.98539599999998</v>
      </c>
      <c r="G2576">
        <v>5.9411759999999996</v>
      </c>
      <c r="H2576">
        <v>172.740048</v>
      </c>
      <c r="I2576">
        <v>10.048006000000001</v>
      </c>
    </row>
    <row r="2577" spans="1:9" x14ac:dyDescent="0.25">
      <c r="A2577">
        <v>2576</v>
      </c>
      <c r="F2577">
        <v>169.93785199999999</v>
      </c>
      <c r="G2577">
        <v>5.9468259999999997</v>
      </c>
      <c r="H2577">
        <v>172.721621</v>
      </c>
      <c r="I2577">
        <v>10.035584999999999</v>
      </c>
    </row>
    <row r="2578" spans="1:9" x14ac:dyDescent="0.25">
      <c r="A2578">
        <v>2577</v>
      </c>
      <c r="F2578">
        <v>169.957705</v>
      </c>
      <c r="G2578">
        <v>5.9567019999999999</v>
      </c>
      <c r="H2578">
        <v>172.71994100000001</v>
      </c>
      <c r="I2578">
        <v>10.033397000000001</v>
      </c>
    </row>
    <row r="2579" spans="1:9" x14ac:dyDescent="0.25">
      <c r="A2579">
        <v>2578</v>
      </c>
      <c r="F2579">
        <v>169.99211600000001</v>
      </c>
      <c r="G2579">
        <v>5.970345</v>
      </c>
      <c r="H2579">
        <v>172.71540899999999</v>
      </c>
      <c r="I2579">
        <v>9.9835089999999997</v>
      </c>
    </row>
    <row r="2580" spans="1:9" x14ac:dyDescent="0.25">
      <c r="A2580">
        <v>2579</v>
      </c>
      <c r="D2580">
        <v>156.25648000000001</v>
      </c>
      <c r="E2580">
        <v>8.9499429999999993</v>
      </c>
      <c r="F2580">
        <v>169.99461099999999</v>
      </c>
      <c r="G2580">
        <v>5.9711590000000001</v>
      </c>
      <c r="H2580">
        <v>172.69815299999999</v>
      </c>
      <c r="I2580">
        <v>9.9919600000000006</v>
      </c>
    </row>
    <row r="2581" spans="1:9" x14ac:dyDescent="0.25">
      <c r="A2581">
        <v>2580</v>
      </c>
      <c r="D2581">
        <v>156.20740799999999</v>
      </c>
      <c r="E2581">
        <v>8.9280539999999995</v>
      </c>
      <c r="F2581">
        <v>170.012427</v>
      </c>
      <c r="G2581">
        <v>5.9594509999999996</v>
      </c>
      <c r="H2581">
        <v>172.74681799999999</v>
      </c>
      <c r="I2581">
        <v>10.057015</v>
      </c>
    </row>
    <row r="2582" spans="1:9" x14ac:dyDescent="0.25">
      <c r="A2582">
        <v>2581</v>
      </c>
      <c r="D2582">
        <v>156.21428</v>
      </c>
      <c r="E2582">
        <v>8.935181</v>
      </c>
      <c r="F2582">
        <v>170.041495</v>
      </c>
      <c r="G2582">
        <v>6.0539810000000003</v>
      </c>
    </row>
    <row r="2583" spans="1:9" x14ac:dyDescent="0.25">
      <c r="A2583">
        <v>2582</v>
      </c>
      <c r="D2583">
        <v>156.21753799999999</v>
      </c>
      <c r="E2583">
        <v>8.9209270000000007</v>
      </c>
      <c r="F2583">
        <v>170.02576299999998</v>
      </c>
      <c r="G2583">
        <v>6.043749</v>
      </c>
    </row>
    <row r="2584" spans="1:9" x14ac:dyDescent="0.25">
      <c r="A2584">
        <v>2583</v>
      </c>
      <c r="D2584">
        <v>156.185824</v>
      </c>
      <c r="E2584">
        <v>8.9774309999999993</v>
      </c>
    </row>
    <row r="2585" spans="1:9" x14ac:dyDescent="0.25">
      <c r="A2585">
        <v>2584</v>
      </c>
      <c r="D2585">
        <v>156.220643</v>
      </c>
      <c r="E2585">
        <v>8.9730539999999994</v>
      </c>
    </row>
    <row r="2586" spans="1:9" x14ac:dyDescent="0.25">
      <c r="A2586">
        <v>2585</v>
      </c>
      <c r="D2586">
        <v>156.263454</v>
      </c>
      <c r="E2586">
        <v>8.9649599999999996</v>
      </c>
    </row>
    <row r="2587" spans="1:9" x14ac:dyDescent="0.25">
      <c r="A2587">
        <v>2586</v>
      </c>
      <c r="D2587">
        <v>156.19524200000001</v>
      </c>
      <c r="E2587">
        <v>8.9610909999999997</v>
      </c>
    </row>
    <row r="2588" spans="1:9" x14ac:dyDescent="0.25">
      <c r="A2588">
        <v>2587</v>
      </c>
      <c r="B2588">
        <v>150.938478</v>
      </c>
      <c r="C2588">
        <v>7.8724460000000001</v>
      </c>
      <c r="D2588">
        <v>156.25648000000001</v>
      </c>
      <c r="E2588">
        <v>8.9499429999999993</v>
      </c>
    </row>
    <row r="2589" spans="1:9" x14ac:dyDescent="0.25">
      <c r="A2589">
        <v>2588</v>
      </c>
      <c r="B2589">
        <v>151.01030399999999</v>
      </c>
      <c r="C2589">
        <v>7.9849949999999996</v>
      </c>
      <c r="D2589">
        <v>156.25648000000001</v>
      </c>
      <c r="E2589">
        <v>8.9499429999999993</v>
      </c>
    </row>
    <row r="2590" spans="1:9" x14ac:dyDescent="0.25">
      <c r="A2590">
        <v>2589</v>
      </c>
      <c r="B2590">
        <v>151.024914</v>
      </c>
      <c r="C2590">
        <v>7.8658789999999996</v>
      </c>
    </row>
    <row r="2591" spans="1:9" x14ac:dyDescent="0.25">
      <c r="A2591">
        <v>2590</v>
      </c>
      <c r="B2591">
        <v>150.965304</v>
      </c>
      <c r="C2591">
        <v>7.9162239999999997</v>
      </c>
    </row>
    <row r="2592" spans="1:9" x14ac:dyDescent="0.25">
      <c r="A2592">
        <v>2591</v>
      </c>
      <c r="B2592">
        <v>150.938478</v>
      </c>
      <c r="C2592">
        <v>7.8724460000000001</v>
      </c>
    </row>
    <row r="2593" spans="1:9" x14ac:dyDescent="0.25">
      <c r="A2593">
        <v>2592</v>
      </c>
      <c r="B2593">
        <v>150.97131100000001</v>
      </c>
      <c r="C2593">
        <v>7.8590580000000001</v>
      </c>
    </row>
    <row r="2594" spans="1:9" x14ac:dyDescent="0.25">
      <c r="A2594">
        <v>2593</v>
      </c>
      <c r="B2594">
        <v>150.950491</v>
      </c>
      <c r="C2594">
        <v>7.7462020000000003</v>
      </c>
      <c r="H2594">
        <v>152.93393800000001</v>
      </c>
      <c r="I2594">
        <v>10.333326</v>
      </c>
    </row>
    <row r="2595" spans="1:9" x14ac:dyDescent="0.25">
      <c r="A2595">
        <v>2594</v>
      </c>
      <c r="B2595">
        <v>150.87652700000001</v>
      </c>
      <c r="C2595">
        <v>7.7604559999999996</v>
      </c>
      <c r="H2595">
        <v>152.82199900000001</v>
      </c>
      <c r="I2595">
        <v>10.303649</v>
      </c>
    </row>
    <row r="2596" spans="1:9" x14ac:dyDescent="0.25">
      <c r="A2596">
        <v>2595</v>
      </c>
      <c r="B2596">
        <v>150.938478</v>
      </c>
      <c r="C2596">
        <v>7.8724460000000001</v>
      </c>
      <c r="H2596">
        <v>152.852439</v>
      </c>
      <c r="I2596">
        <v>10.265471</v>
      </c>
    </row>
    <row r="2597" spans="1:9" x14ac:dyDescent="0.25">
      <c r="A2597">
        <v>2596</v>
      </c>
      <c r="F2597">
        <v>150.88813299999998</v>
      </c>
      <c r="G2597">
        <v>6.8898849999999996</v>
      </c>
      <c r="H2597">
        <v>152.913117</v>
      </c>
      <c r="I2597">
        <v>10.219810000000001</v>
      </c>
    </row>
    <row r="2598" spans="1:9" x14ac:dyDescent="0.25">
      <c r="A2598">
        <v>2597</v>
      </c>
      <c r="F2598">
        <v>150.88813299999998</v>
      </c>
      <c r="G2598">
        <v>6.8898849999999996</v>
      </c>
      <c r="H2598">
        <v>152.92416399999999</v>
      </c>
      <c r="I2598">
        <v>10.253965000000001</v>
      </c>
    </row>
    <row r="2599" spans="1:9" x14ac:dyDescent="0.25">
      <c r="A2599">
        <v>2598</v>
      </c>
      <c r="F2599">
        <v>150.88813299999998</v>
      </c>
      <c r="G2599">
        <v>6.8898849999999996</v>
      </c>
      <c r="H2599">
        <v>152.84057899999999</v>
      </c>
      <c r="I2599">
        <v>10.265318000000001</v>
      </c>
    </row>
    <row r="2600" spans="1:9" x14ac:dyDescent="0.25">
      <c r="A2600">
        <v>2599</v>
      </c>
      <c r="F2600">
        <v>150.88813299999998</v>
      </c>
      <c r="G2600">
        <v>6.8898849999999996</v>
      </c>
      <c r="H2600">
        <v>152.89784599999999</v>
      </c>
      <c r="I2600">
        <v>10.222507</v>
      </c>
    </row>
    <row r="2601" spans="1:9" x14ac:dyDescent="0.25">
      <c r="A2601">
        <v>2600</v>
      </c>
      <c r="F2601">
        <v>150.88813299999998</v>
      </c>
      <c r="G2601">
        <v>6.8898849999999996</v>
      </c>
      <c r="H2601">
        <v>152.87320800000001</v>
      </c>
      <c r="I2601">
        <v>10.196648</v>
      </c>
    </row>
    <row r="2602" spans="1:9" x14ac:dyDescent="0.25">
      <c r="A2602">
        <v>2601</v>
      </c>
      <c r="D2602">
        <v>124.17437600000001</v>
      </c>
      <c r="E2602">
        <v>9.5041989999999998</v>
      </c>
      <c r="F2602">
        <v>150.88813299999998</v>
      </c>
      <c r="G2602">
        <v>6.8898849999999996</v>
      </c>
      <c r="H2602">
        <v>152.86536899999999</v>
      </c>
      <c r="I2602">
        <v>10.238491</v>
      </c>
    </row>
    <row r="2603" spans="1:9" x14ac:dyDescent="0.25">
      <c r="A2603">
        <v>2602</v>
      </c>
      <c r="D2603">
        <v>124.09426400000001</v>
      </c>
      <c r="E2603">
        <v>9.5557370000000006</v>
      </c>
      <c r="F2603">
        <v>150.88813299999998</v>
      </c>
      <c r="G2603">
        <v>6.8898849999999996</v>
      </c>
      <c r="H2603">
        <v>152.93393800000001</v>
      </c>
      <c r="I2603">
        <v>10.333326</v>
      </c>
    </row>
    <row r="2604" spans="1:9" x14ac:dyDescent="0.25">
      <c r="A2604">
        <v>2603</v>
      </c>
      <c r="D2604">
        <v>124.098117</v>
      </c>
      <c r="E2604">
        <v>9.5075939999999992</v>
      </c>
      <c r="F2604">
        <v>150.88813299999998</v>
      </c>
      <c r="G2604">
        <v>6.8898849999999996</v>
      </c>
    </row>
    <row r="2605" spans="1:9" x14ac:dyDescent="0.25">
      <c r="A2605">
        <v>2604</v>
      </c>
      <c r="D2605">
        <v>124.11032800000001</v>
      </c>
      <c r="E2605">
        <v>9.5014109999999992</v>
      </c>
      <c r="F2605">
        <v>150.88813299999998</v>
      </c>
      <c r="G2605">
        <v>6.8898849999999996</v>
      </c>
    </row>
    <row r="2606" spans="1:9" x14ac:dyDescent="0.25">
      <c r="A2606">
        <v>2605</v>
      </c>
      <c r="D2606">
        <v>124.13971600000001</v>
      </c>
      <c r="E2606">
        <v>9.5088100000000004</v>
      </c>
      <c r="F2606">
        <v>150.88813299999998</v>
      </c>
      <c r="G2606">
        <v>6.8898849999999996</v>
      </c>
    </row>
    <row r="2607" spans="1:9" x14ac:dyDescent="0.25">
      <c r="A2607">
        <v>2606</v>
      </c>
      <c r="D2607">
        <v>124.08255700000001</v>
      </c>
      <c r="E2607">
        <v>9.5150419999999993</v>
      </c>
    </row>
    <row r="2608" spans="1:9" x14ac:dyDescent="0.25">
      <c r="A2608">
        <v>2607</v>
      </c>
      <c r="D2608">
        <v>124.098617</v>
      </c>
      <c r="E2608">
        <v>9.5162089999999999</v>
      </c>
    </row>
    <row r="2609" spans="1:9" x14ac:dyDescent="0.25">
      <c r="A2609">
        <v>2608</v>
      </c>
      <c r="D2609">
        <v>124.11757200000001</v>
      </c>
      <c r="E2609">
        <v>9.5142330000000008</v>
      </c>
    </row>
    <row r="2610" spans="1:9" x14ac:dyDescent="0.25">
      <c r="A2610">
        <v>2609</v>
      </c>
      <c r="B2610">
        <v>117.24959500000001</v>
      </c>
      <c r="C2610">
        <v>7.8375640000000004</v>
      </c>
      <c r="D2610">
        <v>124.105563</v>
      </c>
      <c r="E2610">
        <v>9.5090129999999995</v>
      </c>
    </row>
    <row r="2611" spans="1:9" x14ac:dyDescent="0.25">
      <c r="A2611">
        <v>2610</v>
      </c>
      <c r="B2611">
        <v>117.31278900000001</v>
      </c>
      <c r="C2611">
        <v>7.8021919999999998</v>
      </c>
      <c r="D2611">
        <v>124.084884</v>
      </c>
      <c r="E2611">
        <v>9.5913109999999993</v>
      </c>
    </row>
    <row r="2612" spans="1:9" x14ac:dyDescent="0.25">
      <c r="A2612">
        <v>2611</v>
      </c>
      <c r="B2612">
        <v>117.29956300000001</v>
      </c>
      <c r="C2612">
        <v>7.7883060000000004</v>
      </c>
      <c r="D2612">
        <v>124.17437600000001</v>
      </c>
      <c r="E2612">
        <v>9.5041989999999998</v>
      </c>
    </row>
    <row r="2613" spans="1:9" x14ac:dyDescent="0.25">
      <c r="A2613">
        <v>2612</v>
      </c>
      <c r="B2613">
        <v>117.29956300000001</v>
      </c>
      <c r="C2613">
        <v>7.7850619999999999</v>
      </c>
    </row>
    <row r="2614" spans="1:9" x14ac:dyDescent="0.25">
      <c r="A2614">
        <v>2613</v>
      </c>
      <c r="B2614">
        <v>117.30265300000001</v>
      </c>
      <c r="C2614">
        <v>7.7857209999999997</v>
      </c>
    </row>
    <row r="2615" spans="1:9" x14ac:dyDescent="0.25">
      <c r="A2615">
        <v>2614</v>
      </c>
      <c r="B2615">
        <v>117.290389</v>
      </c>
      <c r="C2615">
        <v>7.7602820000000001</v>
      </c>
    </row>
    <row r="2616" spans="1:9" x14ac:dyDescent="0.25">
      <c r="A2616">
        <v>2615</v>
      </c>
      <c r="B2616">
        <v>117.33863400000001</v>
      </c>
      <c r="C2616">
        <v>7.7675799999999997</v>
      </c>
      <c r="H2616">
        <v>120.48617800000001</v>
      </c>
      <c r="I2616">
        <v>10.387836999999999</v>
      </c>
    </row>
    <row r="2617" spans="1:9" x14ac:dyDescent="0.25">
      <c r="A2617">
        <v>2616</v>
      </c>
      <c r="B2617">
        <v>117.13613000000001</v>
      </c>
      <c r="C2617">
        <v>7.8702490000000003</v>
      </c>
      <c r="H2617">
        <v>120.38710300000001</v>
      </c>
      <c r="I2617">
        <v>10.363057</v>
      </c>
    </row>
    <row r="2618" spans="1:9" x14ac:dyDescent="0.25">
      <c r="A2618">
        <v>2617</v>
      </c>
      <c r="B2618">
        <v>117.24959500000001</v>
      </c>
      <c r="C2618">
        <v>7.8375640000000004</v>
      </c>
      <c r="H2618">
        <v>120.380824</v>
      </c>
      <c r="I2618">
        <v>10.333208000000001</v>
      </c>
    </row>
    <row r="2619" spans="1:9" x14ac:dyDescent="0.25">
      <c r="A2619">
        <v>2618</v>
      </c>
      <c r="F2619">
        <v>117.76776000000001</v>
      </c>
      <c r="G2619">
        <v>6.3871130000000003</v>
      </c>
      <c r="H2619">
        <v>120.42946900000001</v>
      </c>
      <c r="I2619">
        <v>10.34684</v>
      </c>
    </row>
    <row r="2620" spans="1:9" x14ac:dyDescent="0.25">
      <c r="A2620">
        <v>2619</v>
      </c>
      <c r="F2620">
        <v>117.61816300000001</v>
      </c>
      <c r="G2620">
        <v>6.3461150000000002</v>
      </c>
      <c r="H2620">
        <v>120.414569</v>
      </c>
      <c r="I2620">
        <v>10.335236</v>
      </c>
    </row>
    <row r="2621" spans="1:9" x14ac:dyDescent="0.25">
      <c r="A2621">
        <v>2620</v>
      </c>
      <c r="F2621">
        <v>117.678111</v>
      </c>
      <c r="G2621">
        <v>6.3673999999999999</v>
      </c>
      <c r="H2621">
        <v>120.414264</v>
      </c>
      <c r="I2621">
        <v>10.354391</v>
      </c>
    </row>
    <row r="2622" spans="1:9" x14ac:dyDescent="0.25">
      <c r="A2622">
        <v>2621</v>
      </c>
      <c r="F2622">
        <v>117.70831600000001</v>
      </c>
      <c r="G2622">
        <v>6.3705920000000003</v>
      </c>
      <c r="H2622">
        <v>120.423438</v>
      </c>
      <c r="I2622">
        <v>10.325708000000001</v>
      </c>
    </row>
    <row r="2623" spans="1:9" x14ac:dyDescent="0.25">
      <c r="A2623">
        <v>2622</v>
      </c>
      <c r="F2623">
        <v>117.74621900000001</v>
      </c>
      <c r="G2623">
        <v>6.3887850000000004</v>
      </c>
      <c r="H2623">
        <v>120.40362500000001</v>
      </c>
      <c r="I2623">
        <v>10.359508999999999</v>
      </c>
    </row>
    <row r="2624" spans="1:9" x14ac:dyDescent="0.25">
      <c r="A2624">
        <v>2623</v>
      </c>
      <c r="F2624">
        <v>117.76111900000001</v>
      </c>
      <c r="G2624">
        <v>6.4103219999999999</v>
      </c>
      <c r="H2624">
        <v>120.301562</v>
      </c>
      <c r="I2624">
        <v>10.463800000000001</v>
      </c>
    </row>
    <row r="2625" spans="1:9" x14ac:dyDescent="0.25">
      <c r="A2625">
        <v>2624</v>
      </c>
      <c r="F2625">
        <v>117.707149</v>
      </c>
      <c r="G2625">
        <v>6.391724</v>
      </c>
      <c r="H2625">
        <v>120.48617800000001</v>
      </c>
      <c r="I2625">
        <v>10.387836999999999</v>
      </c>
    </row>
    <row r="2626" spans="1:9" x14ac:dyDescent="0.25">
      <c r="A2626">
        <v>2625</v>
      </c>
      <c r="F2626">
        <v>117.63164</v>
      </c>
      <c r="G2626">
        <v>6.3930420000000003</v>
      </c>
    </row>
    <row r="2627" spans="1:9" x14ac:dyDescent="0.25">
      <c r="A2627">
        <v>2626</v>
      </c>
      <c r="D2627">
        <v>97.496058000000005</v>
      </c>
      <c r="E2627">
        <v>9.2487399999999997</v>
      </c>
      <c r="F2627">
        <v>117.76776000000001</v>
      </c>
      <c r="G2627">
        <v>6.3871130000000003</v>
      </c>
    </row>
    <row r="2628" spans="1:9" x14ac:dyDescent="0.25">
      <c r="A2628">
        <v>2627</v>
      </c>
      <c r="D2628">
        <v>97.480247000000006</v>
      </c>
      <c r="E2628">
        <v>9.2282170000000008</v>
      </c>
    </row>
    <row r="2629" spans="1:9" x14ac:dyDescent="0.25">
      <c r="A2629">
        <v>2628</v>
      </c>
      <c r="D2629">
        <v>97.535584</v>
      </c>
      <c r="E2629">
        <v>9.2326250000000005</v>
      </c>
    </row>
    <row r="2630" spans="1:9" x14ac:dyDescent="0.25">
      <c r="A2630">
        <v>2629</v>
      </c>
      <c r="D2630">
        <v>97.539590000000004</v>
      </c>
      <c r="E2630">
        <v>9.2326770000000007</v>
      </c>
    </row>
    <row r="2631" spans="1:9" x14ac:dyDescent="0.25">
      <c r="A2631">
        <v>2630</v>
      </c>
      <c r="D2631">
        <v>97.518355000000014</v>
      </c>
      <c r="E2631">
        <v>9.2558360000000004</v>
      </c>
    </row>
    <row r="2632" spans="1:9" x14ac:dyDescent="0.25">
      <c r="A2632">
        <v>2631</v>
      </c>
      <c r="B2632">
        <v>91.673375000000007</v>
      </c>
      <c r="C2632">
        <v>7.390854</v>
      </c>
      <c r="D2632">
        <v>97.514657</v>
      </c>
      <c r="E2632">
        <v>9.2573039999999995</v>
      </c>
    </row>
    <row r="2633" spans="1:9" x14ac:dyDescent="0.25">
      <c r="A2633">
        <v>2632</v>
      </c>
      <c r="B2633">
        <v>91.683257000000012</v>
      </c>
      <c r="C2633">
        <v>7.3220859999999997</v>
      </c>
      <c r="D2633">
        <v>97.483438000000007</v>
      </c>
      <c r="E2633">
        <v>9.2653630000000007</v>
      </c>
    </row>
    <row r="2634" spans="1:9" x14ac:dyDescent="0.25">
      <c r="A2634">
        <v>2633</v>
      </c>
      <c r="B2634">
        <v>91.632226000000003</v>
      </c>
      <c r="C2634">
        <v>7.3340969999999999</v>
      </c>
      <c r="D2634">
        <v>97.383203000000009</v>
      </c>
      <c r="E2634">
        <v>9.2861390000000004</v>
      </c>
    </row>
    <row r="2635" spans="1:9" x14ac:dyDescent="0.25">
      <c r="A2635">
        <v>2634</v>
      </c>
      <c r="B2635">
        <v>91.674846000000002</v>
      </c>
      <c r="C2635">
        <v>7.3632860000000004</v>
      </c>
      <c r="D2635">
        <v>97.496058000000005</v>
      </c>
      <c r="E2635">
        <v>9.2487399999999997</v>
      </c>
    </row>
    <row r="2636" spans="1:9" x14ac:dyDescent="0.25">
      <c r="A2636">
        <v>2635</v>
      </c>
      <c r="B2636">
        <v>91.68249800000001</v>
      </c>
      <c r="C2636">
        <v>7.3624239999999999</v>
      </c>
    </row>
    <row r="2637" spans="1:9" x14ac:dyDescent="0.25">
      <c r="A2637">
        <v>2636</v>
      </c>
      <c r="B2637">
        <v>91.660098000000005</v>
      </c>
      <c r="C2637">
        <v>7.3571030000000004</v>
      </c>
    </row>
    <row r="2638" spans="1:9" x14ac:dyDescent="0.25">
      <c r="A2638">
        <v>2637</v>
      </c>
      <c r="B2638">
        <v>91.710217</v>
      </c>
      <c r="C2638">
        <v>7.3510229999999996</v>
      </c>
    </row>
    <row r="2639" spans="1:9" x14ac:dyDescent="0.25">
      <c r="A2639">
        <v>2638</v>
      </c>
      <c r="B2639">
        <v>91.738139000000004</v>
      </c>
      <c r="C2639">
        <v>7.4104650000000003</v>
      </c>
      <c r="H2639">
        <v>93.247628000000006</v>
      </c>
      <c r="I2639">
        <v>10.499021000000001</v>
      </c>
    </row>
    <row r="2640" spans="1:9" x14ac:dyDescent="0.25">
      <c r="A2640">
        <v>2639</v>
      </c>
      <c r="B2640">
        <v>91.673375000000007</v>
      </c>
      <c r="C2640">
        <v>7.390854</v>
      </c>
      <c r="H2640">
        <v>93.16999100000001</v>
      </c>
      <c r="I2640">
        <v>10.525778000000001</v>
      </c>
    </row>
    <row r="2641" spans="1:9" x14ac:dyDescent="0.25">
      <c r="A2641">
        <v>2640</v>
      </c>
      <c r="F2641">
        <v>91.500011999999998</v>
      </c>
      <c r="G2641">
        <v>6.2296110000000002</v>
      </c>
      <c r="H2641">
        <v>93.183928000000009</v>
      </c>
      <c r="I2641">
        <v>10.522332</v>
      </c>
    </row>
    <row r="2642" spans="1:9" x14ac:dyDescent="0.25">
      <c r="A2642">
        <v>2641</v>
      </c>
      <c r="F2642">
        <v>91.426127000000008</v>
      </c>
      <c r="G2642">
        <v>6.2991390000000003</v>
      </c>
      <c r="H2642">
        <v>93.23085300000001</v>
      </c>
      <c r="I2642">
        <v>10.489038000000001</v>
      </c>
    </row>
    <row r="2643" spans="1:9" x14ac:dyDescent="0.25">
      <c r="A2643">
        <v>2642</v>
      </c>
      <c r="F2643">
        <v>91.437732000000011</v>
      </c>
      <c r="G2643">
        <v>6.2840369999999997</v>
      </c>
      <c r="H2643">
        <v>93.231360000000009</v>
      </c>
      <c r="I2643">
        <v>10.493497</v>
      </c>
    </row>
    <row r="2644" spans="1:9" x14ac:dyDescent="0.25">
      <c r="A2644">
        <v>2643</v>
      </c>
      <c r="F2644">
        <v>91.391110000000012</v>
      </c>
      <c r="G2644">
        <v>6.2416210000000003</v>
      </c>
      <c r="H2644">
        <v>93.207442000000015</v>
      </c>
      <c r="I2644">
        <v>10.478395000000001</v>
      </c>
    </row>
    <row r="2645" spans="1:9" x14ac:dyDescent="0.25">
      <c r="A2645">
        <v>2644</v>
      </c>
      <c r="F2645">
        <v>91.414523000000003</v>
      </c>
      <c r="G2645">
        <v>6.2400500000000001</v>
      </c>
      <c r="H2645">
        <v>93.162745000000001</v>
      </c>
      <c r="I2645">
        <v>10.484881</v>
      </c>
    </row>
    <row r="2646" spans="1:9" x14ac:dyDescent="0.25">
      <c r="A2646">
        <v>2645</v>
      </c>
      <c r="F2646">
        <v>91.427951000000007</v>
      </c>
      <c r="G2646">
        <v>6.2354390000000004</v>
      </c>
      <c r="H2646">
        <v>93.139182000000005</v>
      </c>
      <c r="I2646">
        <v>10.506621000000001</v>
      </c>
    </row>
    <row r="2647" spans="1:9" x14ac:dyDescent="0.25">
      <c r="A2647">
        <v>2646</v>
      </c>
      <c r="D2647">
        <v>76.124382000000011</v>
      </c>
      <c r="E2647">
        <v>9.0558669999999992</v>
      </c>
      <c r="F2647">
        <v>91.441380000000009</v>
      </c>
      <c r="G2647">
        <v>6.2325499999999998</v>
      </c>
      <c r="H2647">
        <v>93.247628000000006</v>
      </c>
      <c r="I2647">
        <v>10.499021000000001</v>
      </c>
    </row>
    <row r="2648" spans="1:9" x14ac:dyDescent="0.25">
      <c r="A2648">
        <v>2647</v>
      </c>
      <c r="D2648">
        <v>76.112068000000008</v>
      </c>
      <c r="E2648">
        <v>9.0375730000000001</v>
      </c>
      <c r="F2648">
        <v>91.384370000000004</v>
      </c>
      <c r="G2648">
        <v>6.2980739999999997</v>
      </c>
      <c r="H2648">
        <v>93.247628000000006</v>
      </c>
      <c r="I2648">
        <v>10.499021000000001</v>
      </c>
    </row>
    <row r="2649" spans="1:9" x14ac:dyDescent="0.25">
      <c r="A2649">
        <v>2648</v>
      </c>
      <c r="D2649">
        <v>76.093470000000011</v>
      </c>
      <c r="E2649">
        <v>9.0373199999999994</v>
      </c>
      <c r="F2649">
        <v>91.500011999999998</v>
      </c>
      <c r="G2649">
        <v>6.2296110000000002</v>
      </c>
    </row>
    <row r="2650" spans="1:9" x14ac:dyDescent="0.25">
      <c r="A2650">
        <v>2649</v>
      </c>
      <c r="D2650">
        <v>76.111967000000007</v>
      </c>
      <c r="E2650">
        <v>9.0380800000000008</v>
      </c>
    </row>
    <row r="2651" spans="1:9" x14ac:dyDescent="0.25">
      <c r="A2651">
        <v>2650</v>
      </c>
      <c r="D2651">
        <v>76.079888000000011</v>
      </c>
      <c r="E2651">
        <v>9.0584520000000008</v>
      </c>
    </row>
    <row r="2652" spans="1:9" x14ac:dyDescent="0.25">
      <c r="A2652">
        <v>2651</v>
      </c>
      <c r="D2652">
        <v>76.104669000000001</v>
      </c>
      <c r="E2652">
        <v>9.1042629999999996</v>
      </c>
    </row>
    <row r="2653" spans="1:9" x14ac:dyDescent="0.25">
      <c r="A2653">
        <v>2652</v>
      </c>
      <c r="B2653">
        <v>71.444344000000001</v>
      </c>
      <c r="C2653">
        <v>7.678693</v>
      </c>
      <c r="D2653">
        <v>76.075733000000014</v>
      </c>
      <c r="E2653">
        <v>9.0797360000000005</v>
      </c>
    </row>
    <row r="2654" spans="1:9" x14ac:dyDescent="0.25">
      <c r="A2654">
        <v>2653</v>
      </c>
      <c r="B2654">
        <v>71.372232000000011</v>
      </c>
      <c r="C2654">
        <v>7.7047920000000003</v>
      </c>
      <c r="D2654">
        <v>76.109787000000011</v>
      </c>
      <c r="E2654">
        <v>9.1085700000000003</v>
      </c>
    </row>
    <row r="2655" spans="1:9" x14ac:dyDescent="0.25">
      <c r="A2655">
        <v>2654</v>
      </c>
      <c r="B2655">
        <v>71.330576000000008</v>
      </c>
      <c r="C2655">
        <v>7.7128500000000004</v>
      </c>
      <c r="D2655">
        <v>76.124382000000011</v>
      </c>
      <c r="E2655">
        <v>9.0558669999999992</v>
      </c>
    </row>
    <row r="2656" spans="1:9" x14ac:dyDescent="0.25">
      <c r="A2656">
        <v>2655</v>
      </c>
      <c r="B2656">
        <v>71.364783000000003</v>
      </c>
      <c r="C2656">
        <v>7.7187780000000004</v>
      </c>
    </row>
    <row r="2657" spans="1:9" x14ac:dyDescent="0.25">
      <c r="A2657">
        <v>2656</v>
      </c>
      <c r="B2657">
        <v>71.351708000000002</v>
      </c>
      <c r="C2657">
        <v>7.7294710000000002</v>
      </c>
    </row>
    <row r="2658" spans="1:9" x14ac:dyDescent="0.25">
      <c r="A2658">
        <v>2657</v>
      </c>
      <c r="B2658">
        <v>71.412519000000003</v>
      </c>
      <c r="C2658">
        <v>7.7099609999999998</v>
      </c>
    </row>
    <row r="2659" spans="1:9" x14ac:dyDescent="0.25">
      <c r="A2659">
        <v>2658</v>
      </c>
      <c r="B2659">
        <v>71.416472000000013</v>
      </c>
      <c r="C2659">
        <v>7.726127</v>
      </c>
    </row>
    <row r="2660" spans="1:9" x14ac:dyDescent="0.25">
      <c r="A2660">
        <v>2659</v>
      </c>
      <c r="B2660">
        <v>71.461118000000013</v>
      </c>
      <c r="C2660">
        <v>7.7301299999999999</v>
      </c>
      <c r="H2660">
        <v>72.186952000000005</v>
      </c>
      <c r="I2660">
        <v>10.299307000000001</v>
      </c>
    </row>
    <row r="2661" spans="1:9" x14ac:dyDescent="0.25">
      <c r="A2661">
        <v>2660</v>
      </c>
      <c r="B2661">
        <v>71.444344000000001</v>
      </c>
      <c r="C2661">
        <v>7.678693</v>
      </c>
      <c r="H2661">
        <v>72.206715000000003</v>
      </c>
      <c r="I2661">
        <v>10.299712</v>
      </c>
    </row>
    <row r="2662" spans="1:9" x14ac:dyDescent="0.25">
      <c r="A2662">
        <v>2661</v>
      </c>
      <c r="H2662">
        <v>72.18310000000001</v>
      </c>
      <c r="I2662">
        <v>10.241231000000001</v>
      </c>
    </row>
    <row r="2663" spans="1:9" x14ac:dyDescent="0.25">
      <c r="A2663">
        <v>2662</v>
      </c>
      <c r="F2663">
        <v>70.809677000000008</v>
      </c>
      <c r="G2663">
        <v>6.4854750000000001</v>
      </c>
      <c r="H2663">
        <v>72.150566000000012</v>
      </c>
      <c r="I2663">
        <v>10.26667</v>
      </c>
    </row>
    <row r="2664" spans="1:9" x14ac:dyDescent="0.25">
      <c r="A2664">
        <v>2663</v>
      </c>
      <c r="F2664">
        <v>70.752717000000004</v>
      </c>
      <c r="G2664">
        <v>6.463279</v>
      </c>
      <c r="H2664">
        <v>72.142711000000006</v>
      </c>
      <c r="I2664">
        <v>10.281264999999999</v>
      </c>
    </row>
    <row r="2665" spans="1:9" x14ac:dyDescent="0.25">
      <c r="A2665">
        <v>2664</v>
      </c>
      <c r="F2665">
        <v>70.734068000000008</v>
      </c>
      <c r="G2665">
        <v>6.4599840000000004</v>
      </c>
      <c r="H2665">
        <v>72.135464000000013</v>
      </c>
      <c r="I2665">
        <v>10.253546</v>
      </c>
    </row>
    <row r="2666" spans="1:9" x14ac:dyDescent="0.25">
      <c r="A2666">
        <v>2665</v>
      </c>
      <c r="F2666">
        <v>70.755504000000002</v>
      </c>
      <c r="G2666">
        <v>6.4448829999999999</v>
      </c>
      <c r="H2666">
        <v>72.123404000000008</v>
      </c>
      <c r="I2666">
        <v>10.290082999999999</v>
      </c>
    </row>
    <row r="2667" spans="1:9" x14ac:dyDescent="0.25">
      <c r="A2667">
        <v>2666</v>
      </c>
      <c r="F2667">
        <v>70.754693000000003</v>
      </c>
      <c r="G2667">
        <v>6.4571969999999999</v>
      </c>
      <c r="H2667">
        <v>72.133539000000013</v>
      </c>
      <c r="I2667">
        <v>10.285015</v>
      </c>
    </row>
    <row r="2668" spans="1:9" x14ac:dyDescent="0.25">
      <c r="A2668">
        <v>2667</v>
      </c>
      <c r="D2668">
        <v>52.176173000000013</v>
      </c>
      <c r="E2668">
        <v>9.4352060000000009</v>
      </c>
      <c r="F2668">
        <v>70.828427000000005</v>
      </c>
      <c r="G2668">
        <v>6.4522310000000003</v>
      </c>
      <c r="H2668">
        <v>72.155634000000006</v>
      </c>
      <c r="I2668">
        <v>10.292870000000001</v>
      </c>
    </row>
    <row r="2669" spans="1:9" x14ac:dyDescent="0.25">
      <c r="A2669">
        <v>2668</v>
      </c>
      <c r="D2669">
        <v>52.201293000000014</v>
      </c>
      <c r="E2669">
        <v>9.4393159999999998</v>
      </c>
      <c r="F2669">
        <v>70.833495000000013</v>
      </c>
      <c r="G2669">
        <v>6.4271469999999997</v>
      </c>
      <c r="H2669">
        <v>72.186952000000005</v>
      </c>
      <c r="I2669">
        <v>10.299307000000001</v>
      </c>
    </row>
    <row r="2670" spans="1:9" x14ac:dyDescent="0.25">
      <c r="A2670">
        <v>2669</v>
      </c>
      <c r="D2670">
        <v>52.210586000000013</v>
      </c>
      <c r="E2670">
        <v>9.4013059999999999</v>
      </c>
      <c r="F2670">
        <v>70.968952000000002</v>
      </c>
      <c r="G2670">
        <v>6.4288189999999998</v>
      </c>
    </row>
    <row r="2671" spans="1:9" x14ac:dyDescent="0.25">
      <c r="A2671">
        <v>2670</v>
      </c>
      <c r="D2671">
        <v>52.232005000000008</v>
      </c>
      <c r="E2671">
        <v>9.3929840000000002</v>
      </c>
      <c r="F2671">
        <v>70.809677000000008</v>
      </c>
      <c r="G2671">
        <v>6.4854750000000001</v>
      </c>
    </row>
    <row r="2672" spans="1:9" x14ac:dyDescent="0.25">
      <c r="A2672">
        <v>2671</v>
      </c>
      <c r="D2672">
        <v>52.225379000000011</v>
      </c>
      <c r="E2672">
        <v>9.4024359999999998</v>
      </c>
    </row>
    <row r="2673" spans="1:9" x14ac:dyDescent="0.25">
      <c r="A2673">
        <v>2672</v>
      </c>
      <c r="D2673">
        <v>52.166774000000011</v>
      </c>
      <c r="E2673">
        <v>9.373621</v>
      </c>
    </row>
    <row r="2674" spans="1:9" x14ac:dyDescent="0.25">
      <c r="A2674">
        <v>2673</v>
      </c>
      <c r="D2674">
        <v>52.196410000000007</v>
      </c>
      <c r="E2674">
        <v>9.3846640000000008</v>
      </c>
    </row>
    <row r="2675" spans="1:9" x14ac:dyDescent="0.25">
      <c r="A2675">
        <v>2674</v>
      </c>
      <c r="B2675">
        <v>45.695235000000011</v>
      </c>
      <c r="C2675">
        <v>7.6348890000000003</v>
      </c>
      <c r="D2675">
        <v>52.170936000000012</v>
      </c>
      <c r="E2675">
        <v>9.4041320000000006</v>
      </c>
    </row>
    <row r="2676" spans="1:9" x14ac:dyDescent="0.25">
      <c r="A2676">
        <v>2675</v>
      </c>
      <c r="B2676">
        <v>45.723586000000012</v>
      </c>
      <c r="C2676">
        <v>7.6671459999999998</v>
      </c>
      <c r="D2676">
        <v>52.17802300000001</v>
      </c>
      <c r="E2676">
        <v>9.4095250000000004</v>
      </c>
    </row>
    <row r="2677" spans="1:9" x14ac:dyDescent="0.25">
      <c r="A2677">
        <v>2676</v>
      </c>
      <c r="B2677">
        <v>45.699241000000008</v>
      </c>
      <c r="C2677">
        <v>7.6321149999999998</v>
      </c>
      <c r="D2677">
        <v>52.176173000000013</v>
      </c>
      <c r="E2677">
        <v>9.4352060000000009</v>
      </c>
    </row>
    <row r="2678" spans="1:9" x14ac:dyDescent="0.25">
      <c r="A2678">
        <v>2677</v>
      </c>
      <c r="B2678">
        <v>45.738433000000008</v>
      </c>
      <c r="C2678">
        <v>7.6243080000000001</v>
      </c>
    </row>
    <row r="2679" spans="1:9" x14ac:dyDescent="0.25">
      <c r="A2679">
        <v>2678</v>
      </c>
      <c r="B2679">
        <v>45.733039000000012</v>
      </c>
      <c r="C2679">
        <v>7.6330390000000001</v>
      </c>
    </row>
    <row r="2680" spans="1:9" x14ac:dyDescent="0.25">
      <c r="A2680">
        <v>2679</v>
      </c>
      <c r="B2680">
        <v>45.738689000000008</v>
      </c>
      <c r="C2680">
        <v>7.6184529999999997</v>
      </c>
    </row>
    <row r="2681" spans="1:9" x14ac:dyDescent="0.25">
      <c r="A2681">
        <v>2680</v>
      </c>
      <c r="B2681">
        <v>45.751941000000009</v>
      </c>
      <c r="C2681">
        <v>7.6048920000000004</v>
      </c>
    </row>
    <row r="2682" spans="1:9" x14ac:dyDescent="0.25">
      <c r="A2682">
        <v>2681</v>
      </c>
      <c r="B2682">
        <v>45.830527000000011</v>
      </c>
      <c r="C2682">
        <v>7.6386900000000004</v>
      </c>
      <c r="H2682">
        <v>47.463657000000012</v>
      </c>
      <c r="I2682">
        <v>10.836681</v>
      </c>
    </row>
    <row r="2683" spans="1:9" x14ac:dyDescent="0.25">
      <c r="A2683">
        <v>2682</v>
      </c>
      <c r="B2683">
        <v>45.695235000000011</v>
      </c>
      <c r="C2683">
        <v>7.6348890000000003</v>
      </c>
      <c r="H2683">
        <v>47.40201900000001</v>
      </c>
      <c r="I2683">
        <v>10.799339</v>
      </c>
    </row>
    <row r="2684" spans="1:9" x14ac:dyDescent="0.25">
      <c r="A2684">
        <v>2683</v>
      </c>
      <c r="H2684">
        <v>47.471152000000011</v>
      </c>
      <c r="I2684">
        <v>10.748335000000001</v>
      </c>
    </row>
    <row r="2685" spans="1:9" x14ac:dyDescent="0.25">
      <c r="A2685">
        <v>2684</v>
      </c>
      <c r="F2685">
        <v>44.738372000000012</v>
      </c>
      <c r="G2685">
        <v>6.4768809999999997</v>
      </c>
      <c r="H2685">
        <v>47.471873000000009</v>
      </c>
      <c r="I2685">
        <v>10.740116</v>
      </c>
    </row>
    <row r="2686" spans="1:9" x14ac:dyDescent="0.25">
      <c r="A2686">
        <v>2685</v>
      </c>
      <c r="F2686">
        <v>44.642162000000013</v>
      </c>
      <c r="G2686">
        <v>6.5653819999999996</v>
      </c>
      <c r="H2686">
        <v>47.480964000000007</v>
      </c>
      <c r="I2686">
        <v>10.773349</v>
      </c>
    </row>
    <row r="2687" spans="1:9" x14ac:dyDescent="0.25">
      <c r="A2687">
        <v>2686</v>
      </c>
      <c r="F2687">
        <v>44.631324000000014</v>
      </c>
      <c r="G2687">
        <v>6.5159690000000001</v>
      </c>
      <c r="H2687">
        <v>47.486407000000014</v>
      </c>
      <c r="I2687">
        <v>10.785676</v>
      </c>
    </row>
    <row r="2688" spans="1:9" x14ac:dyDescent="0.25">
      <c r="A2688">
        <v>2687</v>
      </c>
      <c r="F2688">
        <v>44.65048500000001</v>
      </c>
      <c r="G2688">
        <v>6.5034359999999998</v>
      </c>
      <c r="H2688">
        <v>47.473724000000011</v>
      </c>
      <c r="I2688">
        <v>10.770009999999999</v>
      </c>
    </row>
    <row r="2689" spans="1:9" x14ac:dyDescent="0.25">
      <c r="A2689">
        <v>2688</v>
      </c>
      <c r="F2689">
        <v>44.675857000000008</v>
      </c>
      <c r="G2689">
        <v>6.4987630000000003</v>
      </c>
      <c r="H2689">
        <v>47.497401000000011</v>
      </c>
      <c r="I2689">
        <v>10.775969</v>
      </c>
    </row>
    <row r="2690" spans="1:9" x14ac:dyDescent="0.25">
      <c r="A2690">
        <v>2689</v>
      </c>
      <c r="F2690">
        <v>44.761638000000012</v>
      </c>
      <c r="G2690">
        <v>6.5114489999999998</v>
      </c>
      <c r="H2690">
        <v>47.496017000000009</v>
      </c>
      <c r="I2690">
        <v>10.837399</v>
      </c>
    </row>
    <row r="2691" spans="1:9" x14ac:dyDescent="0.25">
      <c r="A2691">
        <v>2690</v>
      </c>
      <c r="D2691">
        <v>27.847846000000011</v>
      </c>
      <c r="E2691">
        <v>10.128830000000001</v>
      </c>
      <c r="F2691">
        <v>44.775970000000008</v>
      </c>
      <c r="G2691">
        <v>6.557626</v>
      </c>
      <c r="H2691">
        <v>47.450866000000012</v>
      </c>
      <c r="I2691">
        <v>10.936738999999999</v>
      </c>
    </row>
    <row r="2692" spans="1:9" x14ac:dyDescent="0.25">
      <c r="A2692">
        <v>2691</v>
      </c>
      <c r="D2692">
        <v>27.85041300000001</v>
      </c>
      <c r="E2692">
        <v>10.131705999999999</v>
      </c>
      <c r="F2692">
        <v>44.77309000000001</v>
      </c>
      <c r="G2692">
        <v>6.5936839999999997</v>
      </c>
      <c r="H2692">
        <v>47.463657000000012</v>
      </c>
      <c r="I2692">
        <v>10.836681</v>
      </c>
    </row>
    <row r="2693" spans="1:9" x14ac:dyDescent="0.25">
      <c r="A2693">
        <v>2692</v>
      </c>
      <c r="D2693">
        <v>27.877072000000013</v>
      </c>
      <c r="E2693">
        <v>10.188257999999999</v>
      </c>
      <c r="F2693">
        <v>44.650794000000012</v>
      </c>
      <c r="G2693">
        <v>6.5533619999999999</v>
      </c>
    </row>
    <row r="2694" spans="1:9" x14ac:dyDescent="0.25">
      <c r="A2694">
        <v>2693</v>
      </c>
      <c r="D2694">
        <v>27.875890000000012</v>
      </c>
      <c r="E2694">
        <v>10.19021</v>
      </c>
      <c r="F2694">
        <v>44.738372000000012</v>
      </c>
      <c r="G2694">
        <v>6.4768809999999997</v>
      </c>
    </row>
    <row r="2695" spans="1:9" x14ac:dyDescent="0.25">
      <c r="A2695">
        <v>2694</v>
      </c>
      <c r="D2695">
        <v>27.893354000000009</v>
      </c>
      <c r="E2695">
        <v>10.200688</v>
      </c>
    </row>
    <row r="2696" spans="1:9" x14ac:dyDescent="0.25">
      <c r="A2696">
        <v>2695</v>
      </c>
      <c r="D2696">
        <v>27.921912000000006</v>
      </c>
      <c r="E2696">
        <v>10.176855</v>
      </c>
    </row>
    <row r="2697" spans="1:9" x14ac:dyDescent="0.25">
      <c r="A2697">
        <v>2696</v>
      </c>
      <c r="D2697">
        <v>27.921605000000014</v>
      </c>
      <c r="E2697">
        <v>10.144239000000001</v>
      </c>
    </row>
    <row r="2698" spans="1:9" x14ac:dyDescent="0.25">
      <c r="A2698">
        <v>2697</v>
      </c>
      <c r="B2698">
        <v>21.398752000000009</v>
      </c>
      <c r="C2698">
        <v>8.3056549999999998</v>
      </c>
      <c r="D2698">
        <v>27.846149000000011</v>
      </c>
      <c r="E2698">
        <v>10.173568</v>
      </c>
    </row>
    <row r="2699" spans="1:9" x14ac:dyDescent="0.25">
      <c r="A2699">
        <v>2698</v>
      </c>
      <c r="B2699">
        <v>21.410053000000012</v>
      </c>
      <c r="C2699">
        <v>8.2377509999999994</v>
      </c>
      <c r="D2699">
        <v>27.887859000000006</v>
      </c>
      <c r="E2699">
        <v>10.212502000000001</v>
      </c>
    </row>
    <row r="2700" spans="1:9" x14ac:dyDescent="0.25">
      <c r="A2700">
        <v>2699</v>
      </c>
      <c r="B2700">
        <v>21.390893000000013</v>
      </c>
      <c r="C2700">
        <v>8.2549069999999993</v>
      </c>
      <c r="D2700">
        <v>27.847846000000011</v>
      </c>
      <c r="E2700">
        <v>10.128830000000001</v>
      </c>
    </row>
    <row r="2701" spans="1:9" x14ac:dyDescent="0.25">
      <c r="A2701">
        <v>2700</v>
      </c>
      <c r="B2701">
        <v>21.394130000000011</v>
      </c>
      <c r="C2701">
        <v>8.2949710000000003</v>
      </c>
    </row>
    <row r="2702" spans="1:9" x14ac:dyDescent="0.25">
      <c r="A2702">
        <v>2701</v>
      </c>
      <c r="B2702">
        <v>21.385964000000008</v>
      </c>
      <c r="C2702">
        <v>8.2907589999999995</v>
      </c>
    </row>
    <row r="2703" spans="1:9" x14ac:dyDescent="0.25">
      <c r="A2703">
        <v>2702</v>
      </c>
      <c r="B2703">
        <v>21.42612900000001</v>
      </c>
      <c r="C2703">
        <v>8.2669270000000008</v>
      </c>
    </row>
    <row r="2704" spans="1:9" x14ac:dyDescent="0.25">
      <c r="A2704">
        <v>2703</v>
      </c>
      <c r="B2704">
        <v>21.427517000000009</v>
      </c>
      <c r="C2704">
        <v>8.3035490000000003</v>
      </c>
    </row>
    <row r="2705" spans="1:11" x14ac:dyDescent="0.25">
      <c r="A2705">
        <v>2704</v>
      </c>
      <c r="B2705">
        <v>21.43866400000001</v>
      </c>
      <c r="C2705">
        <v>8.2897829999999999</v>
      </c>
    </row>
    <row r="2706" spans="1:11" x14ac:dyDescent="0.25">
      <c r="A2706">
        <v>2705</v>
      </c>
      <c r="B2706">
        <v>21.456127000000009</v>
      </c>
      <c r="C2706">
        <v>8.2967169999999992</v>
      </c>
      <c r="H2706">
        <v>23.787088000000011</v>
      </c>
      <c r="I2706">
        <v>11.042548999999999</v>
      </c>
    </row>
    <row r="2707" spans="1:11" x14ac:dyDescent="0.25">
      <c r="A2707">
        <v>2706</v>
      </c>
      <c r="B2707">
        <v>21.398752000000009</v>
      </c>
      <c r="C2707">
        <v>8.3056549999999998</v>
      </c>
      <c r="H2707">
        <v>23.81066400000001</v>
      </c>
      <c r="I2707">
        <v>11.055491999999999</v>
      </c>
    </row>
    <row r="2708" spans="1:11" x14ac:dyDescent="0.25">
      <c r="A2708">
        <v>2707</v>
      </c>
      <c r="B2708">
        <v>21.417141000000015</v>
      </c>
      <c r="C2708">
        <v>8.3449489999999997</v>
      </c>
      <c r="H2708">
        <v>23.79083700000001</v>
      </c>
      <c r="I2708">
        <v>11.012501</v>
      </c>
    </row>
    <row r="2709" spans="1:11" x14ac:dyDescent="0.25">
      <c r="A2709">
        <v>2708</v>
      </c>
      <c r="H2709">
        <v>23.798082000000008</v>
      </c>
      <c r="I2709">
        <v>10.997809999999999</v>
      </c>
    </row>
    <row r="2710" spans="1:11" x14ac:dyDescent="0.25">
      <c r="A2710">
        <v>2709</v>
      </c>
      <c r="F2710">
        <v>20.652789000000013</v>
      </c>
      <c r="G2710">
        <v>7.4203919999999997</v>
      </c>
      <c r="H2710">
        <v>23.773477000000014</v>
      </c>
      <c r="I2710">
        <v>11.002228000000001</v>
      </c>
    </row>
    <row r="2711" spans="1:11" x14ac:dyDescent="0.25">
      <c r="A2711">
        <v>2710</v>
      </c>
      <c r="F2711">
        <v>20.565624000000014</v>
      </c>
      <c r="G2711">
        <v>7.4491040000000002</v>
      </c>
      <c r="H2711">
        <v>23.788371000000012</v>
      </c>
      <c r="I2711">
        <v>11.018921000000001</v>
      </c>
    </row>
    <row r="2712" spans="1:11" x14ac:dyDescent="0.25">
      <c r="A2712">
        <v>2711</v>
      </c>
      <c r="D2712">
        <v>10.329444000000009</v>
      </c>
      <c r="E2712">
        <v>9.5374730000000003</v>
      </c>
      <c r="F2712">
        <v>20.547236000000012</v>
      </c>
      <c r="G2712">
        <v>7.4488979999999998</v>
      </c>
      <c r="H2712">
        <v>23.780000000000015</v>
      </c>
      <c r="I2712">
        <v>11.011165</v>
      </c>
    </row>
    <row r="2713" spans="1:11" x14ac:dyDescent="0.25">
      <c r="A2713">
        <v>2712</v>
      </c>
      <c r="D2713">
        <v>10.329444000000009</v>
      </c>
      <c r="E2713">
        <v>9.5374730000000003</v>
      </c>
      <c r="F2713">
        <v>20.592231000000012</v>
      </c>
      <c r="G2713">
        <v>7.4497710000000001</v>
      </c>
      <c r="H2713">
        <v>23.782928000000013</v>
      </c>
      <c r="I2713">
        <v>11.001612</v>
      </c>
    </row>
    <row r="2714" spans="1:11" x14ac:dyDescent="0.25">
      <c r="A2714">
        <v>2713</v>
      </c>
      <c r="D2714">
        <v>10.329444000000009</v>
      </c>
      <c r="E2714">
        <v>9.5374730000000003</v>
      </c>
      <c r="F2714">
        <v>20.638407000000015</v>
      </c>
      <c r="G2714">
        <v>7.4848530000000002</v>
      </c>
      <c r="H2714">
        <v>23.756988000000007</v>
      </c>
      <c r="I2714">
        <v>10.996577</v>
      </c>
    </row>
    <row r="2715" spans="1:11" x14ac:dyDescent="0.25">
      <c r="A2715">
        <v>2714</v>
      </c>
      <c r="D2715">
        <v>10.329444000000009</v>
      </c>
      <c r="E2715">
        <v>9.5374730000000003</v>
      </c>
      <c r="F2715">
        <v>20.616423000000012</v>
      </c>
      <c r="G2715">
        <v>7.452032</v>
      </c>
      <c r="H2715">
        <v>23.787088000000011</v>
      </c>
      <c r="I2715">
        <v>11.042548999999999</v>
      </c>
    </row>
    <row r="2716" spans="1:11" x14ac:dyDescent="0.25">
      <c r="A2716">
        <v>2715</v>
      </c>
      <c r="D2716">
        <v>10.329444000000009</v>
      </c>
      <c r="E2716">
        <v>9.5374730000000003</v>
      </c>
      <c r="F2716">
        <v>20.60650900000001</v>
      </c>
      <c r="G2716">
        <v>7.4803850000000001</v>
      </c>
      <c r="H2716">
        <v>23.765618000000011</v>
      </c>
      <c r="I2716">
        <v>10.991647</v>
      </c>
    </row>
    <row r="2717" spans="1:11" x14ac:dyDescent="0.25">
      <c r="A2717">
        <v>2716</v>
      </c>
      <c r="D2717">
        <v>10.329444000000009</v>
      </c>
      <c r="E2717">
        <v>9.5374730000000003</v>
      </c>
      <c r="F2717">
        <v>20.600757000000009</v>
      </c>
      <c r="G2717">
        <v>7.5038070000000001</v>
      </c>
    </row>
    <row r="2718" spans="1:11" x14ac:dyDescent="0.25">
      <c r="A2718">
        <v>2717</v>
      </c>
      <c r="D2718">
        <v>10.329444000000009</v>
      </c>
      <c r="E2718">
        <v>9.5374730000000003</v>
      </c>
      <c r="F2718">
        <v>20.652789000000013</v>
      </c>
      <c r="G2718">
        <v>7.4203919999999997</v>
      </c>
      <c r="J2718">
        <v>38.616367000000011</v>
      </c>
      <c r="K2718">
        <v>13.918075</v>
      </c>
    </row>
    <row r="2719" spans="1:11" x14ac:dyDescent="0.25">
      <c r="A2719">
        <v>2718</v>
      </c>
    </row>
    <row r="2720" spans="1:11" x14ac:dyDescent="0.25">
      <c r="A2720">
        <v>2719</v>
      </c>
    </row>
    <row r="2721" spans="1:1" x14ac:dyDescent="0.25">
      <c r="A2721">
        <v>2720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EB5F-8234-4FC3-B040-23D662084BEB}">
  <dimension ref="A1:DV2451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9" max="9" width="10" bestFit="1" customWidth="1"/>
    <col min="10" max="10" width="24.140625" bestFit="1" customWidth="1"/>
    <col min="11" max="11" width="12" bestFit="1" customWidth="1"/>
    <col min="12" max="12" width="5.28515625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285</v>
      </c>
      <c r="K1">
        <v>97.38903394255874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300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298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286</v>
      </c>
      <c r="K2">
        <v>98.789346246973366</v>
      </c>
      <c r="M2" t="s">
        <v>284</v>
      </c>
      <c r="N2">
        <v>383</v>
      </c>
      <c r="R2" t="s">
        <v>236</v>
      </c>
      <c r="S2">
        <v>8.8929503916448993E-2</v>
      </c>
      <c r="T2">
        <v>1.7027933364761619E-2</v>
      </c>
      <c r="W2" t="s">
        <v>221</v>
      </c>
      <c r="X2">
        <f>AVERAGE(Coordination!AT:AT)</f>
        <v>0.45026711844980483</v>
      </c>
      <c r="Y2">
        <f>STDEV(Coordination!AT:AT)</f>
        <v>0.14559129749931149</v>
      </c>
      <c r="Z2" t="s">
        <v>224</v>
      </c>
      <c r="AA2">
        <f>AVERAGE(Coordination!AW:AW)</f>
        <v>0.55675125777178291</v>
      </c>
      <c r="AB2">
        <f>STDEV(Coordination!AW:AW)</f>
        <v>0.14523319429133086</v>
      </c>
      <c r="AC2" t="s">
        <v>227</v>
      </c>
      <c r="AD2">
        <f>AVERAGE(Coordination!AZ:AZ)</f>
        <v>0.4122480660546311</v>
      </c>
      <c r="AE2">
        <f>STDEV(Coordination!AZ:AZ)</f>
        <v>0.11710357560259019</v>
      </c>
      <c r="AF2" t="s">
        <v>230</v>
      </c>
      <c r="AG2">
        <f>AVERAGE(Coordination!BC:BC)</f>
        <v>0.3851099710162677</v>
      </c>
      <c r="AH2">
        <f>STDEV(Coordination!BC:BC)</f>
        <v>0.2603342421820547</v>
      </c>
      <c r="AK2" t="s">
        <v>301</v>
      </c>
      <c r="AL2">
        <f>AVERAGE(Coordination!BQ:BQ)</f>
        <v>0.36086805591609472</v>
      </c>
      <c r="AM2">
        <f>STDEV(Coordination!BQ:BQ)</f>
        <v>6.4272354281641214E-2</v>
      </c>
      <c r="AN2" t="s">
        <v>304</v>
      </c>
      <c r="AO2">
        <f>AVERAGE(Coordination!BT:BT)</f>
        <v>0.35597667526696247</v>
      </c>
      <c r="AP2">
        <f>STDEV(Coordination!BT:BT)</f>
        <v>5.8139584231599227E-2</v>
      </c>
      <c r="AQ2" t="s">
        <v>307</v>
      </c>
      <c r="AR2">
        <f>AVERAGE(Coordination!BW:BW)</f>
        <v>0.37714020726269004</v>
      </c>
      <c r="AS2">
        <f>STDEV(Coordination!BW:BW)</f>
        <v>7.8980165347930398E-2</v>
      </c>
      <c r="AT2" t="s">
        <v>310</v>
      </c>
      <c r="AU2">
        <f>AVERAGE(Coordination!BZ:BZ)</f>
        <v>0.22874545487397388</v>
      </c>
      <c r="AV2">
        <f>STDEV(Coordination!BZ:BZ)</f>
        <v>8.1952357825073319E-2</v>
      </c>
      <c r="AX2" t="s">
        <v>103</v>
      </c>
      <c r="AY2">
        <f>AVERAGE(Cycle!$CL:$CL)</f>
        <v>11.326530612244898</v>
      </c>
      <c r="AZ2">
        <f>STDEV(Cycle!$CL:$CL)</f>
        <v>2.2465346060469753</v>
      </c>
      <c r="BA2" t="s">
        <v>104</v>
      </c>
      <c r="BB2">
        <f>AVERAGE(Cycle!$CP:$CP)</f>
        <v>10.755102040816327</v>
      </c>
      <c r="BC2">
        <f>STDEV(Cycle!$CP:$CP)</f>
        <v>2.1106564400766468</v>
      </c>
      <c r="BD2" t="s">
        <v>105</v>
      </c>
      <c r="BE2">
        <f>AVERAGE(Cycle!$CT:$CT)</f>
        <v>9.9473684210526319</v>
      </c>
      <c r="BF2">
        <f>STDEV(Cycle!$CT:$CT)</f>
        <v>1.9859529094534523</v>
      </c>
      <c r="BG2" t="s">
        <v>106</v>
      </c>
      <c r="BH2">
        <f>AVERAGE(Cycle!$CX:$CX)</f>
        <v>10.577319587628866</v>
      </c>
      <c r="BI2">
        <f>STDEV(Cycle!$CX:$CX)</f>
        <v>2.0147117843213111</v>
      </c>
      <c r="BK2" t="s">
        <v>299</v>
      </c>
      <c r="BL2">
        <f>AVERAGE(Cycle!AO:AR)</f>
        <v>192.03791525269529</v>
      </c>
      <c r="BM2">
        <f>STDEV(Cycle!AO:AR)</f>
        <v>42.413442337183852</v>
      </c>
      <c r="BO2" t="s">
        <v>32</v>
      </c>
      <c r="BP2">
        <f>AVERAGE(Cycle!BF:BF)</f>
        <v>1.7276150980392155</v>
      </c>
      <c r="BQ2">
        <f>STDEV(Cycle!BF:BF)</f>
        <v>0.55110994711272032</v>
      </c>
      <c r="BS2" t="s">
        <v>206</v>
      </c>
      <c r="BT2">
        <v>15</v>
      </c>
      <c r="BU2">
        <v>0.62266500622665</v>
      </c>
      <c r="BV2">
        <v>7.4999999999999997E-2</v>
      </c>
      <c r="BX2" t="s">
        <v>140</v>
      </c>
      <c r="BY2">
        <f>AVERAGE(Cycle!DC:DC)</f>
        <v>37.892787576767546</v>
      </c>
      <c r="BZ2">
        <f>STDEV(Cycle!DC:DC)</f>
        <v>13.725466995949283</v>
      </c>
      <c r="CA2" t="s">
        <v>143</v>
      </c>
      <c r="CB2">
        <f>AVERAGE(Cycle!DF:DF)</f>
        <v>37.407726155354261</v>
      </c>
      <c r="CC2">
        <f>STDEV(Cycle!DF:DF)</f>
        <v>11.391745064912797</v>
      </c>
      <c r="CD2" t="s">
        <v>146</v>
      </c>
      <c r="CE2">
        <f>AVERAGE(Cycle!DI:DI)</f>
        <v>28.874424667852455</v>
      </c>
      <c r="CF2">
        <f>STDEV(Cycle!DI:DI)</f>
        <v>11.637402507068385</v>
      </c>
      <c r="CG2" t="s">
        <v>149</v>
      </c>
      <c r="CH2">
        <f>AVERAGE(Cycle!DL:DL)</f>
        <v>54.889040090072612</v>
      </c>
      <c r="CI2">
        <f>STDEV(Cycle!DL:DL)</f>
        <v>18.359659877058217</v>
      </c>
      <c r="CK2" t="s">
        <v>152</v>
      </c>
      <c r="CL2">
        <f>AVERAGE(Cycle!DP:DP)</f>
        <v>24.454745934337769</v>
      </c>
      <c r="CM2">
        <f>STDEV(Cycle!DP:DP)</f>
        <v>12.713703125075655</v>
      </c>
      <c r="CN2" t="s">
        <v>155</v>
      </c>
      <c r="CO2">
        <f>AVERAGE(Cycle!DS:DS)</f>
        <v>25.712966851567032</v>
      </c>
      <c r="CP2">
        <f>STDEV(Cycle!DS:DS)</f>
        <v>13.680620736902304</v>
      </c>
      <c r="CQ2" t="s">
        <v>158</v>
      </c>
      <c r="CR2">
        <f>AVERAGE(Cycle!DV:DV)</f>
        <v>12.165113352419848</v>
      </c>
      <c r="CS2">
        <f>STDEV(Cycle!DV:DV)</f>
        <v>14.817383813182415</v>
      </c>
      <c r="CT2" t="s">
        <v>161</v>
      </c>
      <c r="CU2">
        <f>AVERAGE(Cycle!DY:DY)</f>
        <v>48.845883497945351</v>
      </c>
      <c r="CV2">
        <f>STDEV(Cycle!DY:DY)</f>
        <v>21.87672578042271</v>
      </c>
      <c r="CX2" t="s">
        <v>176</v>
      </c>
      <c r="CY2">
        <f>AVERAGE(Cycle!BV:BV)/200</f>
        <v>2.3617021276595748E-2</v>
      </c>
      <c r="CZ2">
        <f>STDEV(Cycle!BV:BV)/200</f>
        <v>8.6572815805617525E-3</v>
      </c>
      <c r="DA2" t="s">
        <v>177</v>
      </c>
      <c r="DB2">
        <f>AVERAGE(Cycle!BZ:BZ)/200</f>
        <v>2.4247311827956988E-2</v>
      </c>
      <c r="DC2">
        <f>STDEV(Cycle!BZ:BZ)/200</f>
        <v>7.4799091978598352E-3</v>
      </c>
      <c r="DD2" t="s">
        <v>178</v>
      </c>
      <c r="DE2">
        <f>AVERAGE(Cycle!CD:CD)/200</f>
        <v>2.0271739130434781E-2</v>
      </c>
      <c r="DF2">
        <f>STDEV(Cycle!CD:CD)/200</f>
        <v>8.8132059512977708E-3</v>
      </c>
      <c r="DG2" t="s">
        <v>179</v>
      </c>
      <c r="DH2">
        <f>AVERAGE(Cycle!CH:CH)/200</f>
        <v>3.6436170212765961E-2</v>
      </c>
      <c r="DI2">
        <f>STDEV(Cycle!CH:CH)/200</f>
        <v>1.2217173274101737E-2</v>
      </c>
      <c r="DK2" t="s">
        <v>192</v>
      </c>
      <c r="DL2">
        <f>AVERAGE(Cycle!CM:CM)/200</f>
        <v>1.3724489795918367E-2</v>
      </c>
      <c r="DM2">
        <f>STDEV(Cycle!CM:CM)/200</f>
        <v>7.5747554310420465E-3</v>
      </c>
      <c r="DN2" t="s">
        <v>193</v>
      </c>
      <c r="DO2">
        <f>AVERAGE(Cycle!CQ:CQ)/200</f>
        <v>1.3622448979591837E-2</v>
      </c>
      <c r="DP2">
        <f>STDEV(Cycle!CQ:CQ)/200</f>
        <v>7.9229736504952634E-3</v>
      </c>
      <c r="DQ2" t="s">
        <v>194</v>
      </c>
      <c r="DR2">
        <f>AVERAGE(Cycle!CU:CU)/200</f>
        <v>6.3157894736842104E-3</v>
      </c>
      <c r="DS2">
        <f>STDEV(Cycle!CU:CU)/200</f>
        <v>8.1283103343423955E-3</v>
      </c>
      <c r="DT2" t="s">
        <v>195</v>
      </c>
      <c r="DU2">
        <f>AVERAGE(Cycle!CY:CY)/200</f>
        <v>2.6804123711340205E-2</v>
      </c>
      <c r="DV2">
        <f>STDEV(Cycle!CY:CY)/200</f>
        <v>1.5414170411817047E-2</v>
      </c>
    </row>
    <row r="3" spans="1:126" x14ac:dyDescent="0.25">
      <c r="A3">
        <v>2</v>
      </c>
      <c r="J3" t="s">
        <v>287</v>
      </c>
      <c r="K3">
        <v>99.516908212560381</v>
      </c>
      <c r="M3" t="s">
        <v>278</v>
      </c>
      <c r="N3">
        <v>247</v>
      </c>
      <c r="O3">
        <f xml:space="preserve"> (N3/N$2)*100</f>
        <v>64.490861618798959</v>
      </c>
      <c r="R3" t="s">
        <v>239</v>
      </c>
      <c r="S3">
        <v>31.652892561983471</v>
      </c>
      <c r="W3" t="s">
        <v>222</v>
      </c>
      <c r="X3">
        <f>AVERAGE(Coordination!AU:AU)</f>
        <v>0.59384240037086899</v>
      </c>
      <c r="Y3">
        <f>STDEV(Coordination!AU:AU)</f>
        <v>0.11773704941276432</v>
      </c>
      <c r="Z3" t="s">
        <v>225</v>
      </c>
      <c r="AA3">
        <f>AVERAGE(Coordination!AX:AX)</f>
        <v>0.40240268316634403</v>
      </c>
      <c r="AB3">
        <f>STDEV(Coordination!AX:AX)</f>
        <v>0.2566588258304538</v>
      </c>
      <c r="AC3" t="s">
        <v>228</v>
      </c>
      <c r="AD3">
        <f>AVERAGE(Coordination!BA:BA)</f>
        <v>0.5340170204141681</v>
      </c>
      <c r="AE3">
        <f>STDEV(Coordination!BA:BA)</f>
        <v>0.26779267967024184</v>
      </c>
      <c r="AF3" t="s">
        <v>231</v>
      </c>
      <c r="AG3">
        <f>AVERAGE(Coordination!BD:BD)</f>
        <v>0.52148958289357528</v>
      </c>
      <c r="AH3">
        <f>STDEV(Coordination!BD:BD)</f>
        <v>9.9502602391191464E-2</v>
      </c>
      <c r="AK3" t="s">
        <v>302</v>
      </c>
      <c r="AL3">
        <f>AVERAGE(Coordination!BR:BR)</f>
        <v>0.37166859614755748</v>
      </c>
      <c r="AM3">
        <f>STDEV(Coordination!BR:BR)</f>
        <v>7.8211678494239767E-2</v>
      </c>
      <c r="AN3" t="s">
        <v>305</v>
      </c>
      <c r="AO3">
        <f>AVERAGE(Coordination!BU:BU)</f>
        <v>0.25214617970463454</v>
      </c>
      <c r="AP3">
        <f>STDEV(Coordination!BU:BU)</f>
        <v>0.11579870833464979</v>
      </c>
      <c r="AQ3" t="s">
        <v>308</v>
      </c>
      <c r="AR3">
        <f>AVERAGE(Coordination!BX:BX)</f>
        <v>0.25849904409364244</v>
      </c>
      <c r="AS3">
        <f>STDEV(Coordination!BX:BX)</f>
        <v>0.11800847656617726</v>
      </c>
      <c r="AT3" t="s">
        <v>311</v>
      </c>
      <c r="AU3">
        <f>AVERAGE(Coordination!CA:CA)</f>
        <v>0.42013626402135595</v>
      </c>
      <c r="AV3">
        <f>STDEV(Coordination!CA:CA)</f>
        <v>6.261578374998622E-2</v>
      </c>
      <c r="AX3" t="s">
        <v>107</v>
      </c>
      <c r="AY3">
        <f>AVERAGE(Cycle!$BU:$BU)</f>
        <v>12.468085106382979</v>
      </c>
      <c r="AZ3">
        <f>STDEV(Cycle!$BU:$BU)</f>
        <v>1.4119469335696189</v>
      </c>
      <c r="BA3" t="s">
        <v>108</v>
      </c>
      <c r="BB3">
        <f>AVERAGE(Cycle!$BY:$BY)</f>
        <v>13.043010752688172</v>
      </c>
      <c r="BC3">
        <f>STDEV(Cycle!$BY:$BY)</f>
        <v>1.3262727971619641</v>
      </c>
      <c r="BD3" t="s">
        <v>109</v>
      </c>
      <c r="BE3">
        <f>AVERAGE(Cycle!$CC:$CC)</f>
        <v>13.836956521739131</v>
      </c>
      <c r="BF3">
        <f>STDEV(Cycle!$CC:$CC)</f>
        <v>1.5354934340468429</v>
      </c>
      <c r="BG3" t="s">
        <v>110</v>
      </c>
      <c r="BH3">
        <f>AVERAGE(Cycle!$CG:$CG)</f>
        <v>13.24468085106383</v>
      </c>
      <c r="BI3">
        <f>STDEV(Cycle!$CG:$CG)</f>
        <v>1.1975438143848058</v>
      </c>
      <c r="BK3" t="s">
        <v>295</v>
      </c>
      <c r="BL3">
        <v>189.36567820717588</v>
      </c>
      <c r="BO3" t="s">
        <v>33</v>
      </c>
      <c r="BP3">
        <f>AVERAGE(Cycle!BG:BG)</f>
        <v>3.7643691078431392</v>
      </c>
      <c r="BQ3">
        <f>STDEV(Cycle!BG:BG)</f>
        <v>0.57556918104240429</v>
      </c>
      <c r="BS3" t="s">
        <v>207</v>
      </c>
      <c r="BT3">
        <v>732</v>
      </c>
      <c r="BU3">
        <v>30.386052303860524</v>
      </c>
      <c r="BV3">
        <v>3.66</v>
      </c>
      <c r="BX3" t="s">
        <v>141</v>
      </c>
      <c r="BY3">
        <f>AVERAGE(Cycle!DD:DD)</f>
        <v>32.009506971960022</v>
      </c>
      <c r="BZ3">
        <f>STDEV(Cycle!DD:DD)</f>
        <v>13.677133071650234</v>
      </c>
      <c r="CA3" t="s">
        <v>144</v>
      </c>
      <c r="CB3">
        <f>AVERAGE(Cycle!DG:DG)</f>
        <v>57.285612342538315</v>
      </c>
      <c r="CC3">
        <f>STDEV(Cycle!DG:DG)</f>
        <v>17.687542554198671</v>
      </c>
      <c r="CD3" t="s">
        <v>147</v>
      </c>
      <c r="CE3">
        <f>AVERAGE(Cycle!DJ:DJ)</f>
        <v>53.845727090023104</v>
      </c>
      <c r="CF3">
        <f>STDEV(Cycle!DJ:DJ)</f>
        <v>17.408587298384877</v>
      </c>
      <c r="CG3" t="s">
        <v>150</v>
      </c>
      <c r="CH3">
        <f>AVERAGE(Cycle!DM:DM)</f>
        <v>27.007502822584179</v>
      </c>
      <c r="CI3">
        <f>STDEV(Cycle!DM:DM)</f>
        <v>11.077125638544818</v>
      </c>
      <c r="CK3" t="s">
        <v>153</v>
      </c>
      <c r="CL3">
        <f>AVERAGE(Cycle!DQ:DQ)</f>
        <v>9.8552637005518129</v>
      </c>
      <c r="CM3">
        <f>STDEV(Cycle!DQ:DQ)</f>
        <v>12.159417777523744</v>
      </c>
      <c r="CN3" t="s">
        <v>156</v>
      </c>
      <c r="CO3">
        <f>AVERAGE(Cycle!DT:DT)</f>
        <v>39.558729796140547</v>
      </c>
      <c r="CP3">
        <f>STDEV(Cycle!DT:DT)</f>
        <v>26.270075933167096</v>
      </c>
      <c r="CQ3" t="s">
        <v>159</v>
      </c>
      <c r="CR3">
        <f>AVERAGE(Cycle!DW:DW)</f>
        <v>41.591226798657146</v>
      </c>
      <c r="CS3">
        <f>STDEV(Cycle!DW:DW)</f>
        <v>27.139658537914901</v>
      </c>
      <c r="CT3" t="s">
        <v>162</v>
      </c>
      <c r="CU3">
        <f>AVERAGE(Cycle!DZ:DZ)</f>
        <v>7.7340986619337126</v>
      </c>
      <c r="CV3">
        <f>STDEV(Cycle!DZ:DZ)</f>
        <v>12.429186745721054</v>
      </c>
      <c r="CX3" t="s">
        <v>180</v>
      </c>
      <c r="CY3">
        <f>AVERAGE(Cycle!BW:BW)/200</f>
        <v>1.9840425531914892E-2</v>
      </c>
      <c r="CZ3">
        <f>STDEV(Cycle!BW:BW)/200</f>
        <v>8.0806461887480384E-3</v>
      </c>
      <c r="DA3" t="s">
        <v>181</v>
      </c>
      <c r="DB3">
        <f>AVERAGE(Cycle!CA:CA)/200</f>
        <v>3.7419354838709673E-2</v>
      </c>
      <c r="DC3">
        <f>STDEV(Cycle!CA:CA)/200</f>
        <v>1.2524170180482113E-2</v>
      </c>
      <c r="DD3" t="s">
        <v>182</v>
      </c>
      <c r="DE3">
        <f>AVERAGE(Cycle!CE:CE)/200</f>
        <v>3.7228260869565218E-2</v>
      </c>
      <c r="DF3">
        <f>STDEV(Cycle!CE:CE)/200</f>
        <v>1.2782287935040272E-2</v>
      </c>
      <c r="DG3" t="s">
        <v>183</v>
      </c>
      <c r="DH3">
        <f>AVERAGE(Cycle!CI:CI)/200</f>
        <v>1.7872340425531916E-2</v>
      </c>
      <c r="DI3">
        <f>STDEV(Cycle!CI:CI)/200</f>
        <v>7.0896472189606128E-3</v>
      </c>
      <c r="DK3" t="s">
        <v>196</v>
      </c>
      <c r="DL3">
        <f>AVERAGE(Cycle!CN:CN)/200</f>
        <v>6.1224489795918373E-3</v>
      </c>
      <c r="DM3">
        <f>STDEV(Cycle!CN:CN)/200</f>
        <v>8.0440351290359188E-3</v>
      </c>
      <c r="DN3" t="s">
        <v>197</v>
      </c>
      <c r="DO3">
        <f>AVERAGE(Cycle!CR:CR)/200</f>
        <v>2.2448979591836733E-2</v>
      </c>
      <c r="DP3">
        <f>STDEV(Cycle!CR:CR)/200</f>
        <v>1.7633802151818426E-2</v>
      </c>
      <c r="DQ3" t="s">
        <v>198</v>
      </c>
      <c r="DR3">
        <f>AVERAGE(Cycle!CV:CV)/200</f>
        <v>2.1736842105263155E-2</v>
      </c>
      <c r="DS3">
        <f>STDEV(Cycle!CV:CV)/200</f>
        <v>1.6434402504085548E-2</v>
      </c>
      <c r="DT3" t="s">
        <v>199</v>
      </c>
      <c r="DU3">
        <f>AVERAGE(Cycle!CZ:CZ)/200</f>
        <v>4.5876288659793809E-3</v>
      </c>
      <c r="DV3">
        <f>STDEV(Cycle!CZ:CZ)/200</f>
        <v>8.0903138810653127E-3</v>
      </c>
    </row>
    <row r="4" spans="1:126" x14ac:dyDescent="0.25">
      <c r="A4">
        <v>3</v>
      </c>
      <c r="F4" t="s">
        <v>22</v>
      </c>
      <c r="J4" t="s">
        <v>288</v>
      </c>
      <c r="K4">
        <v>0</v>
      </c>
      <c r="M4" t="s">
        <v>279</v>
      </c>
      <c r="N4">
        <v>0</v>
      </c>
      <c r="O4">
        <f xml:space="preserve"> (N4/N$2)*100</f>
        <v>0</v>
      </c>
      <c r="W4" t="s">
        <v>223</v>
      </c>
      <c r="X4">
        <f>AVERAGE(Coordination!AV:AV)</f>
        <v>0.57725909820959431</v>
      </c>
      <c r="Y4">
        <f>STDEV(Coordination!AV:AV)</f>
        <v>0.29450125716645037</v>
      </c>
      <c r="Z4" t="s">
        <v>226</v>
      </c>
      <c r="AA4">
        <f>AVERAGE(Coordination!AY:AY)</f>
        <v>0.48192661036271994</v>
      </c>
      <c r="AB4">
        <f>STDEV(Coordination!AY:AY)</f>
        <v>0.10741008135688611</v>
      </c>
      <c r="AC4" t="s">
        <v>229</v>
      </c>
      <c r="AD4">
        <f>AVERAGE(Coordination!BB:BB)</f>
        <v>0.34318339431968747</v>
      </c>
      <c r="AE4">
        <f>STDEV(Coordination!BB:BB)</f>
        <v>0.32798674805140193</v>
      </c>
      <c r="AF4" t="s">
        <v>232</v>
      </c>
      <c r="AG4">
        <f>AVERAGE(Coordination!BE:BE)</f>
        <v>0.6245450135316637</v>
      </c>
      <c r="AH4">
        <f>STDEV(Coordination!BE:BE)</f>
        <v>0.33981382446468827</v>
      </c>
      <c r="AK4" t="s">
        <v>303</v>
      </c>
      <c r="AL4">
        <f>AVERAGE(Coordination!BS:BS)</f>
        <v>0.21085612047676569</v>
      </c>
      <c r="AM4">
        <f>STDEV(Coordination!BS:BS)</f>
        <v>9.1033375795731009E-2</v>
      </c>
      <c r="AN4" t="s">
        <v>306</v>
      </c>
      <c r="AO4">
        <f>AVERAGE(Coordination!BV:BV)</f>
        <v>0.41178948241545427</v>
      </c>
      <c r="AP4">
        <f>STDEV(Coordination!BV:BV)</f>
        <v>6.3257023079256541E-2</v>
      </c>
      <c r="AQ4" t="s">
        <v>309</v>
      </c>
      <c r="AR4">
        <f>AVERAGE(Coordination!BY:BY)</f>
        <v>0.15817960135071973</v>
      </c>
      <c r="AS4">
        <f>STDEV(Coordination!BY:BY)</f>
        <v>0.11963208769714828</v>
      </c>
      <c r="AT4" t="s">
        <v>312</v>
      </c>
      <c r="AU4">
        <f>AVERAGE(Coordination!CB:CB)</f>
        <v>0.16194436990499061</v>
      </c>
      <c r="AV4">
        <f>STDEV(Coordination!CB:CB)</f>
        <v>0.12506495130498577</v>
      </c>
      <c r="AX4" t="s">
        <v>112</v>
      </c>
      <c r="AY4">
        <f>AVERAGE(Cycle!$K$2:$K$116)</f>
        <v>6.2340425531914899E-2</v>
      </c>
      <c r="AZ4">
        <f>STDEV(Cycle!$K$2:$K$116)</f>
        <v>7.0597346678481073E-3</v>
      </c>
      <c r="BA4" t="s">
        <v>113</v>
      </c>
      <c r="BB4">
        <f>AVERAGE(Cycle!$L$2:$L$116)</f>
        <v>6.5215053763440861E-2</v>
      </c>
      <c r="BC4">
        <f>STDEV(Cycle!$L$2:$L$116)</f>
        <v>6.6313639858098187E-3</v>
      </c>
      <c r="BD4" t="s">
        <v>114</v>
      </c>
      <c r="BE4">
        <f>AVERAGE(Cycle!$M$2:$M$116)</f>
        <v>6.9184782608695677E-2</v>
      </c>
      <c r="BF4">
        <f>STDEV(Cycle!$M$2:$M$116)</f>
        <v>7.6774671702342012E-3</v>
      </c>
      <c r="BG4" t="s">
        <v>115</v>
      </c>
      <c r="BH4">
        <f>AVERAGE(Cycle!$N$2:$N$116)</f>
        <v>6.622340425531914E-2</v>
      </c>
      <c r="BI4">
        <f>STDEV(Cycle!$N$2:$N$116)</f>
        <v>5.9877190719240326E-3</v>
      </c>
      <c r="BO4" t="s">
        <v>36</v>
      </c>
      <c r="BS4" t="s">
        <v>208</v>
      </c>
      <c r="BT4">
        <v>1435</v>
      </c>
      <c r="BU4">
        <v>59.568285595682859</v>
      </c>
      <c r="BV4">
        <v>7.1749999999999998</v>
      </c>
      <c r="BX4" t="s">
        <v>142</v>
      </c>
      <c r="BY4">
        <f>AVERAGE(Cycle!DE:DE)</f>
        <v>57.648720699409033</v>
      </c>
      <c r="BZ4">
        <f>STDEV(Cycle!DE:DE)</f>
        <v>17.46887322294652</v>
      </c>
      <c r="CA4" t="s">
        <v>145</v>
      </c>
      <c r="CB4">
        <f>AVERAGE(Cycle!DH:DH)</f>
        <v>28.046712932860945</v>
      </c>
      <c r="CC4">
        <f>STDEV(Cycle!DH:DH)</f>
        <v>10.222505150287592</v>
      </c>
      <c r="CD4" t="s">
        <v>148</v>
      </c>
      <c r="CE4">
        <f>AVERAGE(Cycle!DK:DK)</f>
        <v>71.262714926187485</v>
      </c>
      <c r="CF4">
        <f>STDEV(Cycle!DK:DK)</f>
        <v>18.494291523029798</v>
      </c>
      <c r="CG4" t="s">
        <v>151</v>
      </c>
      <c r="CH4">
        <f>AVERAGE(Cycle!DN:DN)</f>
        <v>73.088449931378605</v>
      </c>
      <c r="CI4">
        <f>STDEV(Cycle!DN:DN)</f>
        <v>20.607479014676294</v>
      </c>
      <c r="CK4" t="s">
        <v>154</v>
      </c>
      <c r="CL4">
        <f>AVERAGE(Cycle!DR:DR)</f>
        <v>45.165608201322499</v>
      </c>
      <c r="CM4">
        <f>STDEV(Cycle!DR:DR)</f>
        <v>22.121385367915273</v>
      </c>
      <c r="CN4" t="s">
        <v>157</v>
      </c>
      <c r="CO4">
        <f>AVERAGE(Cycle!DU:DU)</f>
        <v>7.8717512602250705</v>
      </c>
      <c r="CP4">
        <f>STDEV(Cycle!DU:DU)</f>
        <v>13.154718754775509</v>
      </c>
      <c r="CQ4" t="s">
        <v>160</v>
      </c>
      <c r="CR4">
        <f>AVERAGE(Cycle!DX:DX)</f>
        <v>63.239151972898092</v>
      </c>
      <c r="CS4">
        <f>STDEV(Cycle!DX:DX)</f>
        <v>27.116695811134697</v>
      </c>
      <c r="CT4" t="s">
        <v>163</v>
      </c>
      <c r="CU4">
        <f>AVERAGE(Cycle!EA:EA)</f>
        <v>59.33113278474103</v>
      </c>
      <c r="CV4">
        <f>STDEV(Cycle!EA:EA)</f>
        <v>26.211296807118028</v>
      </c>
      <c r="CX4" t="s">
        <v>184</v>
      </c>
      <c r="CY4">
        <f>AVERAGE(Cycle!BX:BX)/200</f>
        <v>3.6223404255319148E-2</v>
      </c>
      <c r="CZ4">
        <f>STDEV(Cycle!BX:BX)/200</f>
        <v>1.2415005017186089E-2</v>
      </c>
      <c r="DA4" t="s">
        <v>185</v>
      </c>
      <c r="DB4">
        <f>AVERAGE(Cycle!CB:CB)/200</f>
        <v>1.8225806451612904E-2</v>
      </c>
      <c r="DC4">
        <f>STDEV(Cycle!CB:CB)/200</f>
        <v>6.7019287169701545E-3</v>
      </c>
      <c r="DD4" t="s">
        <v>186</v>
      </c>
      <c r="DE4">
        <f>AVERAGE(Cycle!CF:CF)/200</f>
        <v>4.9021739130434783E-2</v>
      </c>
      <c r="DF4">
        <f>STDEV(Cycle!CF:CF)/200</f>
        <v>1.292920559747384E-2</v>
      </c>
      <c r="DG4" t="s">
        <v>187</v>
      </c>
      <c r="DH4">
        <f>AVERAGE(Cycle!CJ:CJ)/200</f>
        <v>4.8191489361702124E-2</v>
      </c>
      <c r="DI4">
        <f>STDEV(Cycle!CJ:CJ)/200</f>
        <v>1.3851188059555618E-2</v>
      </c>
      <c r="DK4" t="s">
        <v>200</v>
      </c>
      <c r="DL4">
        <f>AVERAGE(Cycle!CO:CO)/200</f>
        <v>2.6326530612244898E-2</v>
      </c>
      <c r="DM4">
        <f>STDEV(Cycle!CO:CO)/200</f>
        <v>1.5656608571557599E-2</v>
      </c>
      <c r="DN4" t="s">
        <v>201</v>
      </c>
      <c r="DO4">
        <f>AVERAGE(Cycle!CS:CS)/200</f>
        <v>4.744897959183674E-3</v>
      </c>
      <c r="DP4">
        <f>STDEV(Cycle!CS:CS)/200</f>
        <v>8.2603402547050658E-3</v>
      </c>
      <c r="DQ4" t="s">
        <v>202</v>
      </c>
      <c r="DR4">
        <f>AVERAGE(Cycle!CW:CW)/200</f>
        <v>3.094736842105263E-2</v>
      </c>
      <c r="DS4">
        <f>STDEV(Cycle!CW:CW)/200</f>
        <v>1.4091168519152781E-2</v>
      </c>
      <c r="DT4" t="s">
        <v>203</v>
      </c>
      <c r="DU4">
        <f>AVERAGE(Cycle!DA:DA)/200</f>
        <v>3.0670103092783507E-2</v>
      </c>
      <c r="DV4">
        <f>STDEV(Cycle!DA:DA)/200</f>
        <v>1.4300146888438869E-2</v>
      </c>
    </row>
    <row r="5" spans="1:126" x14ac:dyDescent="0.25">
      <c r="A5">
        <v>4</v>
      </c>
      <c r="D5" s="2">
        <v>3</v>
      </c>
      <c r="J5" t="s">
        <v>289</v>
      </c>
      <c r="K5">
        <v>0</v>
      </c>
      <c r="M5" t="s">
        <v>280</v>
      </c>
      <c r="N5">
        <v>0</v>
      </c>
      <c r="O5">
        <f xml:space="preserve"> (N5/N$2)*100</f>
        <v>0</v>
      </c>
      <c r="AX5" t="s">
        <v>116</v>
      </c>
      <c r="AY5">
        <f>AVERAGE(Cycle!$P$2:$P$117)</f>
        <v>5.6632653061224468E-2</v>
      </c>
      <c r="AZ5">
        <f>STDEV(Cycle!$P$2:$P$117)</f>
        <v>1.1232673030234945E-2</v>
      </c>
      <c r="BA5" t="s">
        <v>117</v>
      </c>
      <c r="BB5">
        <f>AVERAGE(Cycle!$Q$2:$Q$116)</f>
        <v>5.377551020408159E-2</v>
      </c>
      <c r="BC5">
        <f>STDEV(Cycle!$Q$2:$Q$116)</f>
        <v>1.0553282200383495E-2</v>
      </c>
      <c r="BD5" t="s">
        <v>118</v>
      </c>
      <c r="BE5">
        <f>AVERAGE(Cycle!$R$2:$R$116)</f>
        <v>4.9736842105263128E-2</v>
      </c>
      <c r="BF5">
        <f>STDEV(Cycle!$R$2:$R$116)</f>
        <v>9.9297645472674143E-3</v>
      </c>
      <c r="BG5" t="s">
        <v>119</v>
      </c>
      <c r="BH5">
        <f>AVERAGE(Cycle!$S$2:$S$117)</f>
        <v>5.2886597938144285E-2</v>
      </c>
      <c r="BI5">
        <f>STDEV(Cycle!$S$2:$S$117)</f>
        <v>1.0073558921606779E-2</v>
      </c>
      <c r="BO5" t="s">
        <v>32</v>
      </c>
      <c r="BP5">
        <f>AVERAGE(Cycle!BI:BI)</f>
        <v>2.3654822500000003</v>
      </c>
      <c r="BQ5">
        <f>STDEV(Cycle!BI:BI)</f>
        <v>0.71632858104574804</v>
      </c>
      <c r="BS5" t="s">
        <v>209</v>
      </c>
      <c r="BT5">
        <v>223</v>
      </c>
      <c r="BU5">
        <v>9.2569530925695318</v>
      </c>
      <c r="BV5">
        <v>1.115</v>
      </c>
    </row>
    <row r="6" spans="1:126" x14ac:dyDescent="0.25">
      <c r="A6">
        <v>5</v>
      </c>
      <c r="B6" s="3">
        <v>1</v>
      </c>
      <c r="D6" s="2">
        <v>3</v>
      </c>
      <c r="J6" t="s">
        <v>290</v>
      </c>
      <c r="K6">
        <v>0</v>
      </c>
      <c r="M6" t="s">
        <v>281</v>
      </c>
      <c r="N6">
        <v>99</v>
      </c>
      <c r="O6">
        <f xml:space="preserve"> (N6/N$2)*100</f>
        <v>25.848563968668408</v>
      </c>
      <c r="AX6" t="s">
        <v>120</v>
      </c>
      <c r="AY6">
        <f>AVERAGE(Cycle!$U$2:$U$116)</f>
        <v>0.11851063829787231</v>
      </c>
      <c r="AZ6">
        <f>STDEV(Cycle!$U$2:$U$116)</f>
        <v>1.3113027816371615E-2</v>
      </c>
      <c r="BA6" t="s">
        <v>121</v>
      </c>
      <c r="BB6">
        <f>AVERAGE(Cycle!$V$2:$V$116)</f>
        <v>0.11784946236559142</v>
      </c>
      <c r="BC6">
        <f>STDEV(Cycle!$V$2:$V$116)</f>
        <v>1.2777311954975622E-2</v>
      </c>
      <c r="BD6" t="s">
        <v>122</v>
      </c>
      <c r="BE6">
        <f>AVERAGE(Cycle!$W$2:$W$116)</f>
        <v>0.11853260869565214</v>
      </c>
      <c r="BF6">
        <f>STDEV(Cycle!$W$2:$W$116)</f>
        <v>1.2146949227584313E-2</v>
      </c>
      <c r="BG6" t="s">
        <v>123</v>
      </c>
      <c r="BH6">
        <f>AVERAGE(Cycle!$X$2:$X$116)</f>
        <v>0.11888297872340427</v>
      </c>
      <c r="BI6">
        <f>STDEV(Cycle!$X$2:$X$116)</f>
        <v>1.1894569451209657E-2</v>
      </c>
      <c r="BO6" t="s">
        <v>33</v>
      </c>
      <c r="BP6">
        <f>AVERAGE(Cycle!BJ:BJ)</f>
        <v>2.4789751999999998</v>
      </c>
      <c r="BQ6">
        <f>STDEV(Cycle!BJ:BJ)</f>
        <v>0.3816337683640334</v>
      </c>
      <c r="BS6" t="s">
        <v>210</v>
      </c>
      <c r="BT6">
        <v>4</v>
      </c>
      <c r="BU6">
        <v>0.16604400166044</v>
      </c>
      <c r="BV6">
        <v>0.02</v>
      </c>
    </row>
    <row r="7" spans="1:126" x14ac:dyDescent="0.25">
      <c r="A7">
        <v>6</v>
      </c>
      <c r="B7" s="3">
        <v>1</v>
      </c>
      <c r="D7" s="2">
        <v>3</v>
      </c>
      <c r="E7" s="4">
        <v>4</v>
      </c>
      <c r="M7" t="s">
        <v>282</v>
      </c>
      <c r="N7">
        <v>27</v>
      </c>
      <c r="O7">
        <f xml:space="preserve"> (N7/N$2)*100</f>
        <v>7.0496083550913839</v>
      </c>
      <c r="AX7" t="s">
        <v>23</v>
      </c>
      <c r="AY7">
        <f>AVERAGE(Cycle!Z:Z)</f>
        <v>22.245815365819453</v>
      </c>
      <c r="AZ7">
        <f>STDEV(Cycle!Z:Z)</f>
        <v>4.0611796980282175</v>
      </c>
      <c r="BA7" t="s">
        <v>24</v>
      </c>
      <c r="BB7">
        <f>AVERAGE(Cycle!AA:AA)</f>
        <v>22.36364859026019</v>
      </c>
      <c r="BC7">
        <f>STDEV(Cycle!AA:AA)</f>
        <v>4.0238812597258455</v>
      </c>
      <c r="BD7" t="s">
        <v>25</v>
      </c>
      <c r="BE7">
        <f>AVERAGE(Cycle!AB:AB)</f>
        <v>22.616498663857669</v>
      </c>
      <c r="BF7">
        <f>STDEV(Cycle!AB:AB)</f>
        <v>4.2208520872855271</v>
      </c>
      <c r="BG7" t="s">
        <v>26</v>
      </c>
      <c r="BH7">
        <f>AVERAGE(Cycle!AC:AC)</f>
        <v>22.495019391881762</v>
      </c>
      <c r="BI7">
        <f>STDEV(Cycle!AC:AC)</f>
        <v>4.0764214728529424</v>
      </c>
      <c r="BO7" t="s">
        <v>39</v>
      </c>
      <c r="BS7" t="s">
        <v>211</v>
      </c>
      <c r="BT7">
        <v>2409</v>
      </c>
    </row>
    <row r="8" spans="1:126" x14ac:dyDescent="0.25">
      <c r="A8">
        <v>7</v>
      </c>
      <c r="B8" s="3">
        <v>1</v>
      </c>
      <c r="D8" s="2">
        <v>3</v>
      </c>
      <c r="E8" s="4">
        <v>4</v>
      </c>
      <c r="M8" t="s">
        <v>283</v>
      </c>
      <c r="N8">
        <v>0</v>
      </c>
      <c r="O8">
        <f xml:space="preserve"> (N8/N$2)*100</f>
        <v>0</v>
      </c>
      <c r="AX8" t="s">
        <v>136</v>
      </c>
      <c r="AY8">
        <f>AVERAGE(Cycle!$AJ$2:$AJ$116)</f>
        <v>8.528828211277828</v>
      </c>
      <c r="AZ8">
        <f>STDEV(Cycle!$AJ$2:$AJ$116)</f>
        <v>0.83943611283503183</v>
      </c>
      <c r="BA8" t="s">
        <v>137</v>
      </c>
      <c r="BB8">
        <f>AVERAGE(Cycle!$AK$2:$AK$116)</f>
        <v>8.5751301634686659</v>
      </c>
      <c r="BC8">
        <f>STDEV(Cycle!$AK$2:$AK$116)</f>
        <v>0.84461762059869905</v>
      </c>
      <c r="BD8" t="s">
        <v>138</v>
      </c>
      <c r="BE8">
        <f>AVERAGE(Cycle!$AL$2:$AL$116)</f>
        <v>8.5201640794783664</v>
      </c>
      <c r="BF8">
        <f>STDEV(Cycle!$AL$2:$AL$116)</f>
        <v>0.83856630262758858</v>
      </c>
      <c r="BG8" t="s">
        <v>139</v>
      </c>
      <c r="BH8">
        <f>AVERAGE(Cycle!$AM$2:$AM$116)</f>
        <v>8.485607646701304</v>
      </c>
      <c r="BI8">
        <f>STDEV(Cycle!$AM$2:$AM$116)</f>
        <v>0.75444387535461876</v>
      </c>
      <c r="BO8" t="s">
        <v>40</v>
      </c>
      <c r="BP8">
        <f>AVERAGE(Cycle!BL:BL)</f>
        <v>2.8210127163975534</v>
      </c>
      <c r="BQ8">
        <f>STDEV(Cycle!BL:BL)</f>
        <v>1.8832850050580119</v>
      </c>
    </row>
    <row r="9" spans="1:126" x14ac:dyDescent="0.25">
      <c r="A9">
        <v>8</v>
      </c>
      <c r="B9" s="3">
        <v>1</v>
      </c>
      <c r="D9" s="2">
        <v>3</v>
      </c>
      <c r="E9" s="4">
        <v>4</v>
      </c>
      <c r="M9" t="s">
        <v>275</v>
      </c>
      <c r="N9">
        <v>10</v>
      </c>
      <c r="O9">
        <f xml:space="preserve"> (N9/N$2)*100</f>
        <v>2.610966057441253</v>
      </c>
      <c r="AX9" t="s">
        <v>128</v>
      </c>
      <c r="AY9">
        <v>8.6206896551724146</v>
      </c>
      <c r="BA9" t="s">
        <v>129</v>
      </c>
      <c r="BB9">
        <v>8.8105726872246688</v>
      </c>
      <c r="BD9" t="s">
        <v>130</v>
      </c>
      <c r="BE9">
        <v>8.8888888888888893</v>
      </c>
      <c r="BG9" t="s">
        <v>131</v>
      </c>
      <c r="BH9">
        <v>8.8495575221238951</v>
      </c>
      <c r="BO9" t="s">
        <v>41</v>
      </c>
      <c r="BP9">
        <f>AVERAGE(Cycle!BM:BM)</f>
        <v>2.2679495305947133</v>
      </c>
      <c r="BQ9">
        <f>STDEV(Cycle!BM:BM)</f>
        <v>1.507224446011135</v>
      </c>
    </row>
    <row r="10" spans="1:126" x14ac:dyDescent="0.25">
      <c r="A10">
        <v>9</v>
      </c>
      <c r="B10" s="3">
        <v>1</v>
      </c>
      <c r="D10" s="2">
        <v>3</v>
      </c>
      <c r="E10" s="4">
        <v>4</v>
      </c>
      <c r="AX10" t="s">
        <v>91</v>
      </c>
      <c r="AY10">
        <f>AVERAGE(Cycle!$AV$2:$AV$115)</f>
        <v>52.846776461878918</v>
      </c>
      <c r="AZ10">
        <f>STDEV(Cycle!$AV$2:$AV$115)</f>
        <v>5.2725247300413338</v>
      </c>
      <c r="BA10" t="s">
        <v>92</v>
      </c>
      <c r="BB10">
        <f>AVERAGE(Cycle!$AW$2:$AW$115)</f>
        <v>55.493318370862966</v>
      </c>
      <c r="BC10">
        <f>STDEV(Cycle!$AW$2:$AW$115)</f>
        <v>3.8387445144771881</v>
      </c>
      <c r="BD10" t="s">
        <v>93</v>
      </c>
      <c r="BE10">
        <f>AVERAGE(Cycle!$AX$2:$AX$115)</f>
        <v>58.555771536120893</v>
      </c>
      <c r="BF10">
        <f>STDEV(Cycle!$AX$2:$AX$115)</f>
        <v>5.282602197132193</v>
      </c>
      <c r="BG10" t="s">
        <v>94</v>
      </c>
      <c r="BH10">
        <f>AVERAGE(Cycle!$AY$2:$AY$115)</f>
        <v>55.958510031702218</v>
      </c>
      <c r="BI10">
        <f>STDEV(Cycle!$AY$2:$AY$115)</f>
        <v>4.9278702232681404</v>
      </c>
      <c r="BO10" t="s">
        <v>315</v>
      </c>
    </row>
    <row r="11" spans="1:126" x14ac:dyDescent="0.25">
      <c r="A11">
        <v>10</v>
      </c>
      <c r="B11" s="3">
        <v>1</v>
      </c>
      <c r="D11" s="2">
        <v>3</v>
      </c>
      <c r="E11" s="4">
        <v>4</v>
      </c>
      <c r="AX11" t="s">
        <v>95</v>
      </c>
      <c r="AY11">
        <f>AVERAGE(Cycle!$BA$2:$BA$115)</f>
        <v>47.153223538121082</v>
      </c>
      <c r="AZ11">
        <f>STDEV(Cycle!$BA$2:$BA$115)</f>
        <v>5.2725247300413063</v>
      </c>
      <c r="BA11" t="s">
        <v>96</v>
      </c>
      <c r="BB11">
        <f>AVERAGE(Cycle!$BB$2:$BB$115)</f>
        <v>44.506681629137034</v>
      </c>
      <c r="BC11">
        <f>STDEV(Cycle!$BB$2:$BB$115)</f>
        <v>3.8387445144771877</v>
      </c>
      <c r="BD11" t="s">
        <v>97</v>
      </c>
      <c r="BE11">
        <f>AVERAGE(Cycle!$BC$2:$BC$115)</f>
        <v>41.444228463879128</v>
      </c>
      <c r="BF11">
        <f>STDEV(Cycle!$BC$2:$BC$115)</f>
        <v>5.2826021971322072</v>
      </c>
      <c r="BG11" t="s">
        <v>98</v>
      </c>
      <c r="BH11">
        <f>AVERAGE(Cycle!$BD$2:$BD$115)</f>
        <v>44.041489968297839</v>
      </c>
      <c r="BI11">
        <f>STDEV(Cycle!$BD$2:$BD$115)</f>
        <v>4.9278702232680871</v>
      </c>
      <c r="BO11" t="s">
        <v>316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B12" s="3">
        <v>1</v>
      </c>
      <c r="D12" s="2">
        <v>3</v>
      </c>
      <c r="E12" s="4">
        <v>4</v>
      </c>
      <c r="BO12" t="s">
        <v>317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B13" s="3">
        <v>1</v>
      </c>
      <c r="D13" s="2">
        <v>3</v>
      </c>
      <c r="E13" s="4">
        <v>4</v>
      </c>
      <c r="BO13" t="s">
        <v>44</v>
      </c>
    </row>
    <row r="14" spans="1:126" x14ac:dyDescent="0.25">
      <c r="A14">
        <v>13</v>
      </c>
      <c r="B14" s="3">
        <v>1</v>
      </c>
      <c r="D14" s="2">
        <v>3</v>
      </c>
      <c r="E14" s="4">
        <v>4</v>
      </c>
      <c r="BO14" t="s">
        <v>45</v>
      </c>
      <c r="BP14">
        <f>AVERAGE(Cycle!BO:BO)</f>
        <v>6.7277004696894576</v>
      </c>
      <c r="BQ14">
        <f>STDEV(Cycle!BO:BO)</f>
        <v>2.6538462387484194</v>
      </c>
    </row>
    <row r="15" spans="1:126" x14ac:dyDescent="0.25">
      <c r="A15">
        <v>14</v>
      </c>
      <c r="B15" s="3">
        <v>1</v>
      </c>
      <c r="D15" s="2">
        <v>3</v>
      </c>
      <c r="E15" s="4">
        <v>4</v>
      </c>
      <c r="BO15" t="s">
        <v>46</v>
      </c>
      <c r="BP15">
        <f>AVERAGE(Cycle!BP:BP)</f>
        <v>6.1603157775197319</v>
      </c>
      <c r="BQ15">
        <f>STDEV(Cycle!BP:BP)</f>
        <v>3.0726471719222346</v>
      </c>
    </row>
    <row r="16" spans="1:126" x14ac:dyDescent="0.25">
      <c r="A16">
        <v>15</v>
      </c>
      <c r="B16" s="3">
        <v>1</v>
      </c>
      <c r="E16" s="4">
        <v>4</v>
      </c>
    </row>
    <row r="17" spans="1:5" x14ac:dyDescent="0.25">
      <c r="A17">
        <v>16</v>
      </c>
      <c r="B17" s="3">
        <v>1</v>
      </c>
      <c r="E17" s="4">
        <v>4</v>
      </c>
    </row>
    <row r="18" spans="1:5" x14ac:dyDescent="0.25">
      <c r="A18">
        <v>17</v>
      </c>
      <c r="B18" s="3">
        <v>1</v>
      </c>
      <c r="E18" s="4">
        <v>4</v>
      </c>
    </row>
    <row r="19" spans="1:5" x14ac:dyDescent="0.25">
      <c r="A19">
        <v>18</v>
      </c>
      <c r="C19" s="5">
        <v>2</v>
      </c>
    </row>
    <row r="20" spans="1:5" x14ac:dyDescent="0.25">
      <c r="A20">
        <v>19</v>
      </c>
      <c r="C20" s="5">
        <v>2</v>
      </c>
    </row>
    <row r="21" spans="1:5" x14ac:dyDescent="0.25">
      <c r="A21">
        <v>20</v>
      </c>
      <c r="C21" s="5">
        <v>2</v>
      </c>
    </row>
    <row r="22" spans="1:5" x14ac:dyDescent="0.25">
      <c r="A22">
        <v>21</v>
      </c>
      <c r="C22" s="5">
        <v>2</v>
      </c>
    </row>
    <row r="23" spans="1:5" x14ac:dyDescent="0.25">
      <c r="A23">
        <v>22</v>
      </c>
      <c r="C23" s="5">
        <v>2</v>
      </c>
    </row>
    <row r="24" spans="1:5" x14ac:dyDescent="0.25">
      <c r="A24">
        <v>23</v>
      </c>
      <c r="C24" s="5">
        <v>2</v>
      </c>
    </row>
    <row r="25" spans="1:5" x14ac:dyDescent="0.25">
      <c r="A25">
        <v>24</v>
      </c>
      <c r="C25" s="5">
        <v>2</v>
      </c>
    </row>
    <row r="26" spans="1:5" x14ac:dyDescent="0.25">
      <c r="A26">
        <v>25</v>
      </c>
      <c r="C26" s="5">
        <v>2</v>
      </c>
    </row>
    <row r="27" spans="1:5" x14ac:dyDescent="0.25">
      <c r="A27">
        <v>26</v>
      </c>
      <c r="C27" s="5">
        <v>2</v>
      </c>
      <c r="D27" s="2">
        <v>3</v>
      </c>
    </row>
    <row r="28" spans="1:5" x14ac:dyDescent="0.25">
      <c r="A28">
        <v>27</v>
      </c>
      <c r="C28" s="5">
        <v>2</v>
      </c>
      <c r="D28" s="2">
        <v>3</v>
      </c>
    </row>
    <row r="29" spans="1:5" x14ac:dyDescent="0.25">
      <c r="A29">
        <v>28</v>
      </c>
      <c r="C29" s="5">
        <v>2</v>
      </c>
      <c r="D29" s="2">
        <v>3</v>
      </c>
    </row>
    <row r="30" spans="1:5" x14ac:dyDescent="0.25">
      <c r="A30">
        <v>29</v>
      </c>
      <c r="C30" s="5">
        <v>2</v>
      </c>
      <c r="D30" s="2">
        <v>3</v>
      </c>
    </row>
    <row r="31" spans="1:5" x14ac:dyDescent="0.25">
      <c r="A31">
        <v>30</v>
      </c>
      <c r="D31" s="2">
        <v>3</v>
      </c>
    </row>
    <row r="32" spans="1:5" x14ac:dyDescent="0.25">
      <c r="A32">
        <v>31</v>
      </c>
      <c r="D32" s="2">
        <v>3</v>
      </c>
      <c r="E32" s="4">
        <v>4</v>
      </c>
    </row>
    <row r="33" spans="1:5" x14ac:dyDescent="0.25">
      <c r="A33">
        <v>32</v>
      </c>
      <c r="D33" s="2">
        <v>3</v>
      </c>
      <c r="E33" s="4">
        <v>4</v>
      </c>
    </row>
    <row r="34" spans="1:5" x14ac:dyDescent="0.25">
      <c r="A34">
        <v>33</v>
      </c>
      <c r="D34" s="2">
        <v>3</v>
      </c>
      <c r="E34" s="4">
        <v>4</v>
      </c>
    </row>
    <row r="35" spans="1:5" x14ac:dyDescent="0.25">
      <c r="A35">
        <v>34</v>
      </c>
      <c r="D35" s="2">
        <v>3</v>
      </c>
      <c r="E35" s="4">
        <v>4</v>
      </c>
    </row>
    <row r="36" spans="1:5" x14ac:dyDescent="0.25">
      <c r="A36">
        <v>35</v>
      </c>
      <c r="B36" s="3">
        <v>1</v>
      </c>
      <c r="D36" s="2">
        <v>3</v>
      </c>
      <c r="E36" s="4">
        <v>4</v>
      </c>
    </row>
    <row r="37" spans="1:5" x14ac:dyDescent="0.25">
      <c r="A37">
        <v>36</v>
      </c>
      <c r="B37" s="3">
        <v>1</v>
      </c>
      <c r="E37" s="4">
        <v>4</v>
      </c>
    </row>
    <row r="38" spans="1:5" x14ac:dyDescent="0.25">
      <c r="A38">
        <v>37</v>
      </c>
      <c r="B38" s="3">
        <v>1</v>
      </c>
      <c r="E38" s="4">
        <v>4</v>
      </c>
    </row>
    <row r="39" spans="1:5" x14ac:dyDescent="0.25">
      <c r="A39">
        <v>38</v>
      </c>
      <c r="B39" s="3">
        <v>1</v>
      </c>
      <c r="E39" s="4">
        <v>4</v>
      </c>
    </row>
    <row r="40" spans="1:5" x14ac:dyDescent="0.25">
      <c r="A40">
        <v>39</v>
      </c>
      <c r="B40" s="3">
        <v>1</v>
      </c>
      <c r="E40" s="4">
        <v>4</v>
      </c>
    </row>
    <row r="41" spans="1:5" x14ac:dyDescent="0.25">
      <c r="A41">
        <v>40</v>
      </c>
      <c r="B41" s="3">
        <v>1</v>
      </c>
      <c r="E41" s="4">
        <v>4</v>
      </c>
    </row>
    <row r="42" spans="1:5" x14ac:dyDescent="0.25">
      <c r="A42">
        <v>41</v>
      </c>
      <c r="B42" s="3">
        <v>1</v>
      </c>
    </row>
    <row r="43" spans="1:5" x14ac:dyDescent="0.25">
      <c r="A43">
        <v>42</v>
      </c>
      <c r="B43" s="3">
        <v>1</v>
      </c>
    </row>
    <row r="44" spans="1:5" x14ac:dyDescent="0.25">
      <c r="A44">
        <v>43</v>
      </c>
      <c r="B44" s="3">
        <v>1</v>
      </c>
    </row>
    <row r="45" spans="1:5" x14ac:dyDescent="0.25">
      <c r="A45">
        <v>44</v>
      </c>
      <c r="B45" s="3">
        <v>1</v>
      </c>
      <c r="C45" s="5">
        <v>2</v>
      </c>
    </row>
    <row r="46" spans="1:5" x14ac:dyDescent="0.25">
      <c r="A46">
        <v>45</v>
      </c>
      <c r="B46" s="3">
        <v>1</v>
      </c>
      <c r="C46" s="5">
        <v>2</v>
      </c>
    </row>
    <row r="47" spans="1:5" x14ac:dyDescent="0.25">
      <c r="A47">
        <v>46</v>
      </c>
      <c r="B47" s="3">
        <v>1</v>
      </c>
      <c r="C47" s="5">
        <v>2</v>
      </c>
    </row>
    <row r="48" spans="1:5" x14ac:dyDescent="0.25">
      <c r="A48">
        <v>47</v>
      </c>
      <c r="C48" s="5">
        <v>2</v>
      </c>
    </row>
    <row r="49" spans="1:5" x14ac:dyDescent="0.25">
      <c r="A49">
        <v>48</v>
      </c>
      <c r="C49" s="5">
        <v>2</v>
      </c>
    </row>
    <row r="50" spans="1:5" x14ac:dyDescent="0.25">
      <c r="A50">
        <v>49</v>
      </c>
      <c r="C50" s="5">
        <v>2</v>
      </c>
    </row>
    <row r="51" spans="1:5" x14ac:dyDescent="0.25">
      <c r="A51">
        <v>50</v>
      </c>
      <c r="C51" s="5">
        <v>2</v>
      </c>
      <c r="D51" s="2">
        <v>3</v>
      </c>
    </row>
    <row r="52" spans="1:5" x14ac:dyDescent="0.25">
      <c r="A52">
        <v>51</v>
      </c>
      <c r="C52" s="5">
        <v>2</v>
      </c>
      <c r="D52" s="2">
        <v>3</v>
      </c>
    </row>
    <row r="53" spans="1:5" x14ac:dyDescent="0.25">
      <c r="A53">
        <v>52</v>
      </c>
      <c r="C53" s="5">
        <v>2</v>
      </c>
      <c r="D53" s="2">
        <v>3</v>
      </c>
    </row>
    <row r="54" spans="1:5" x14ac:dyDescent="0.25">
      <c r="A54">
        <v>53</v>
      </c>
      <c r="C54" s="5">
        <v>2</v>
      </c>
      <c r="D54" s="2">
        <v>3</v>
      </c>
      <c r="E54" s="4">
        <v>4</v>
      </c>
    </row>
    <row r="55" spans="1:5" x14ac:dyDescent="0.25">
      <c r="A55">
        <v>54</v>
      </c>
      <c r="D55" s="2">
        <v>3</v>
      </c>
      <c r="E55" s="4">
        <v>4</v>
      </c>
    </row>
    <row r="56" spans="1:5" x14ac:dyDescent="0.25">
      <c r="A56">
        <v>55</v>
      </c>
      <c r="D56" s="2">
        <v>3</v>
      </c>
      <c r="E56" s="4">
        <v>4</v>
      </c>
    </row>
    <row r="57" spans="1:5" x14ac:dyDescent="0.25">
      <c r="A57">
        <v>56</v>
      </c>
      <c r="D57" s="2">
        <v>3</v>
      </c>
      <c r="E57" s="4">
        <v>4</v>
      </c>
    </row>
    <row r="58" spans="1:5" x14ac:dyDescent="0.25">
      <c r="A58">
        <v>57</v>
      </c>
      <c r="D58" s="2">
        <v>3</v>
      </c>
      <c r="E58" s="4">
        <v>4</v>
      </c>
    </row>
    <row r="59" spans="1:5" x14ac:dyDescent="0.25">
      <c r="A59">
        <v>58</v>
      </c>
      <c r="D59" s="2">
        <v>3</v>
      </c>
      <c r="E59" s="4">
        <v>4</v>
      </c>
    </row>
    <row r="60" spans="1:5" x14ac:dyDescent="0.25">
      <c r="A60">
        <v>59</v>
      </c>
      <c r="B60" s="3">
        <v>1</v>
      </c>
      <c r="E60" s="4">
        <v>4</v>
      </c>
    </row>
    <row r="61" spans="1:5" x14ac:dyDescent="0.25">
      <c r="A61">
        <v>60</v>
      </c>
      <c r="B61" s="3">
        <v>1</v>
      </c>
      <c r="E61" s="4">
        <v>4</v>
      </c>
    </row>
    <row r="62" spans="1:5" x14ac:dyDescent="0.25">
      <c r="A62">
        <v>61</v>
      </c>
      <c r="B62" s="3">
        <v>1</v>
      </c>
      <c r="E62" s="4">
        <v>4</v>
      </c>
    </row>
    <row r="63" spans="1:5" x14ac:dyDescent="0.25">
      <c r="A63">
        <v>62</v>
      </c>
      <c r="B63" s="3">
        <v>1</v>
      </c>
      <c r="E63" s="4">
        <v>4</v>
      </c>
    </row>
    <row r="64" spans="1:5" x14ac:dyDescent="0.25">
      <c r="A64">
        <v>63</v>
      </c>
      <c r="B64" s="3">
        <v>1</v>
      </c>
    </row>
    <row r="65" spans="1:5" x14ac:dyDescent="0.25">
      <c r="A65">
        <v>64</v>
      </c>
      <c r="B65" s="3">
        <v>1</v>
      </c>
    </row>
    <row r="66" spans="1:5" x14ac:dyDescent="0.25">
      <c r="A66">
        <v>65</v>
      </c>
      <c r="B66" s="3">
        <v>1</v>
      </c>
    </row>
    <row r="67" spans="1:5" x14ac:dyDescent="0.25">
      <c r="A67">
        <v>66</v>
      </c>
      <c r="B67" s="3">
        <v>1</v>
      </c>
      <c r="C67" s="5">
        <v>2</v>
      </c>
    </row>
    <row r="68" spans="1:5" x14ac:dyDescent="0.25">
      <c r="A68">
        <v>67</v>
      </c>
      <c r="B68" s="3">
        <v>1</v>
      </c>
      <c r="C68" s="5">
        <v>2</v>
      </c>
    </row>
    <row r="69" spans="1:5" x14ac:dyDescent="0.25">
      <c r="A69">
        <v>68</v>
      </c>
      <c r="B69" s="3">
        <v>1</v>
      </c>
      <c r="C69" s="5">
        <v>2</v>
      </c>
    </row>
    <row r="70" spans="1:5" x14ac:dyDescent="0.25">
      <c r="A70">
        <v>69</v>
      </c>
      <c r="C70" s="5">
        <v>2</v>
      </c>
    </row>
    <row r="71" spans="1:5" x14ac:dyDescent="0.25">
      <c r="A71">
        <v>70</v>
      </c>
      <c r="C71" s="5">
        <v>2</v>
      </c>
    </row>
    <row r="72" spans="1:5" x14ac:dyDescent="0.25">
      <c r="A72">
        <v>71</v>
      </c>
      <c r="C72" s="5">
        <v>2</v>
      </c>
    </row>
    <row r="73" spans="1:5" x14ac:dyDescent="0.25">
      <c r="A73">
        <v>72</v>
      </c>
      <c r="C73" s="5">
        <v>2</v>
      </c>
    </row>
    <row r="74" spans="1:5" x14ac:dyDescent="0.25">
      <c r="A74">
        <v>73</v>
      </c>
      <c r="C74" s="5">
        <v>2</v>
      </c>
    </row>
    <row r="75" spans="1:5" x14ac:dyDescent="0.25">
      <c r="A75">
        <v>74</v>
      </c>
      <c r="C75" s="5">
        <v>2</v>
      </c>
      <c r="D75" s="2">
        <v>3</v>
      </c>
    </row>
    <row r="76" spans="1:5" x14ac:dyDescent="0.25">
      <c r="A76">
        <v>75</v>
      </c>
      <c r="C76" s="5">
        <v>2</v>
      </c>
      <c r="D76" s="2">
        <v>3</v>
      </c>
      <c r="E76" s="4">
        <v>4</v>
      </c>
    </row>
    <row r="77" spans="1:5" x14ac:dyDescent="0.25">
      <c r="A77">
        <v>76</v>
      </c>
      <c r="D77" s="2">
        <v>3</v>
      </c>
      <c r="E77" s="4">
        <v>4</v>
      </c>
    </row>
    <row r="78" spans="1:5" x14ac:dyDescent="0.25">
      <c r="A78">
        <v>77</v>
      </c>
      <c r="D78" s="2">
        <v>3</v>
      </c>
      <c r="E78" s="4">
        <v>4</v>
      </c>
    </row>
    <row r="79" spans="1:5" x14ac:dyDescent="0.25">
      <c r="A79">
        <v>78</v>
      </c>
      <c r="D79" s="2">
        <v>3</v>
      </c>
      <c r="E79" s="4">
        <v>4</v>
      </c>
    </row>
    <row r="80" spans="1:5" x14ac:dyDescent="0.25">
      <c r="A80">
        <v>79</v>
      </c>
      <c r="D80" s="2">
        <v>3</v>
      </c>
      <c r="E80" s="4">
        <v>4</v>
      </c>
    </row>
    <row r="81" spans="1:5" x14ac:dyDescent="0.25">
      <c r="A81">
        <v>80</v>
      </c>
      <c r="D81" s="2">
        <v>3</v>
      </c>
      <c r="E81" s="4">
        <v>4</v>
      </c>
    </row>
    <row r="82" spans="1:5" x14ac:dyDescent="0.25">
      <c r="A82">
        <v>81</v>
      </c>
      <c r="B82" s="3">
        <v>1</v>
      </c>
      <c r="D82" s="2">
        <v>3</v>
      </c>
      <c r="E82" s="4">
        <v>4</v>
      </c>
    </row>
    <row r="83" spans="1:5" x14ac:dyDescent="0.25">
      <c r="A83">
        <v>82</v>
      </c>
      <c r="B83" s="3">
        <v>1</v>
      </c>
      <c r="E83" s="4">
        <v>4</v>
      </c>
    </row>
    <row r="84" spans="1:5" x14ac:dyDescent="0.25">
      <c r="A84">
        <v>83</v>
      </c>
      <c r="B84" s="3">
        <v>1</v>
      </c>
      <c r="E84" s="4">
        <v>4</v>
      </c>
    </row>
    <row r="85" spans="1:5" x14ac:dyDescent="0.25">
      <c r="A85">
        <v>84</v>
      </c>
      <c r="B85" s="3">
        <v>1</v>
      </c>
    </row>
    <row r="86" spans="1:5" x14ac:dyDescent="0.25">
      <c r="A86">
        <v>85</v>
      </c>
      <c r="B86" s="3">
        <v>1</v>
      </c>
    </row>
    <row r="87" spans="1:5" x14ac:dyDescent="0.25">
      <c r="A87">
        <v>86</v>
      </c>
      <c r="B87" s="3">
        <v>1</v>
      </c>
    </row>
    <row r="88" spans="1:5" x14ac:dyDescent="0.25">
      <c r="A88">
        <v>87</v>
      </c>
      <c r="B88" s="3">
        <v>1</v>
      </c>
    </row>
    <row r="89" spans="1:5" x14ac:dyDescent="0.25">
      <c r="A89">
        <v>88</v>
      </c>
      <c r="B89" s="3">
        <v>1</v>
      </c>
    </row>
    <row r="90" spans="1:5" x14ac:dyDescent="0.25">
      <c r="A90">
        <v>89</v>
      </c>
      <c r="B90" s="3">
        <v>1</v>
      </c>
      <c r="C90" s="5">
        <v>2</v>
      </c>
    </row>
    <row r="91" spans="1:5" x14ac:dyDescent="0.25">
      <c r="A91">
        <v>90</v>
      </c>
      <c r="B91" s="3">
        <v>1</v>
      </c>
      <c r="C91" s="5">
        <v>2</v>
      </c>
    </row>
    <row r="92" spans="1:5" x14ac:dyDescent="0.25">
      <c r="A92">
        <v>91</v>
      </c>
      <c r="B92" s="3">
        <v>1</v>
      </c>
      <c r="C92" s="5">
        <v>2</v>
      </c>
    </row>
    <row r="93" spans="1:5" x14ac:dyDescent="0.25">
      <c r="A93">
        <v>92</v>
      </c>
      <c r="C93" s="5">
        <v>2</v>
      </c>
    </row>
    <row r="94" spans="1:5" x14ac:dyDescent="0.25">
      <c r="A94">
        <v>93</v>
      </c>
      <c r="C94" s="5">
        <v>2</v>
      </c>
    </row>
    <row r="95" spans="1:5" x14ac:dyDescent="0.25">
      <c r="A95">
        <v>94</v>
      </c>
      <c r="C95" s="5">
        <v>2</v>
      </c>
      <c r="D95" s="2">
        <v>3</v>
      </c>
    </row>
    <row r="96" spans="1:5" x14ac:dyDescent="0.25">
      <c r="A96">
        <v>95</v>
      </c>
      <c r="C96" s="5">
        <v>2</v>
      </c>
      <c r="D96" s="2">
        <v>3</v>
      </c>
    </row>
    <row r="97" spans="1:5" x14ac:dyDescent="0.25">
      <c r="A97">
        <v>96</v>
      </c>
      <c r="C97" s="5">
        <v>2</v>
      </c>
      <c r="D97" s="2">
        <v>3</v>
      </c>
    </row>
    <row r="98" spans="1:5" x14ac:dyDescent="0.25">
      <c r="A98">
        <v>97</v>
      </c>
      <c r="C98" s="5">
        <v>2</v>
      </c>
      <c r="D98" s="2">
        <v>3</v>
      </c>
      <c r="E98" s="4">
        <v>4</v>
      </c>
    </row>
    <row r="99" spans="1:5" x14ac:dyDescent="0.25">
      <c r="A99">
        <v>98</v>
      </c>
      <c r="D99" s="2">
        <v>3</v>
      </c>
      <c r="E99" s="4">
        <v>4</v>
      </c>
    </row>
    <row r="100" spans="1:5" x14ac:dyDescent="0.25">
      <c r="A100">
        <v>99</v>
      </c>
      <c r="D100" s="2">
        <v>3</v>
      </c>
      <c r="E100" s="4">
        <v>4</v>
      </c>
    </row>
    <row r="101" spans="1:5" x14ac:dyDescent="0.25">
      <c r="A101">
        <v>100</v>
      </c>
      <c r="D101" s="2">
        <v>3</v>
      </c>
      <c r="E101" s="4">
        <v>4</v>
      </c>
    </row>
    <row r="102" spans="1:5" x14ac:dyDescent="0.25">
      <c r="A102">
        <v>101</v>
      </c>
      <c r="D102" s="2">
        <v>3</v>
      </c>
      <c r="E102" s="4">
        <v>4</v>
      </c>
    </row>
    <row r="103" spans="1:5" x14ac:dyDescent="0.25">
      <c r="A103">
        <v>102</v>
      </c>
      <c r="D103" s="2">
        <v>3</v>
      </c>
      <c r="E103" s="4">
        <v>4</v>
      </c>
    </row>
    <row r="104" spans="1:5" x14ac:dyDescent="0.25">
      <c r="A104">
        <v>103</v>
      </c>
      <c r="D104" s="2">
        <v>3</v>
      </c>
      <c r="E104" s="4">
        <v>4</v>
      </c>
    </row>
    <row r="105" spans="1:5" x14ac:dyDescent="0.25">
      <c r="A105">
        <v>104</v>
      </c>
      <c r="E105" s="4">
        <v>4</v>
      </c>
    </row>
    <row r="106" spans="1:5" x14ac:dyDescent="0.25">
      <c r="A106">
        <v>105</v>
      </c>
      <c r="B106" s="3">
        <v>1</v>
      </c>
      <c r="E106" s="4">
        <v>4</v>
      </c>
    </row>
    <row r="107" spans="1:5" x14ac:dyDescent="0.25">
      <c r="A107">
        <v>106</v>
      </c>
      <c r="B107" s="3">
        <v>1</v>
      </c>
    </row>
    <row r="108" spans="1:5" x14ac:dyDescent="0.25">
      <c r="A108">
        <v>107</v>
      </c>
      <c r="B108" s="3">
        <v>1</v>
      </c>
    </row>
    <row r="109" spans="1:5" x14ac:dyDescent="0.25">
      <c r="A109">
        <v>108</v>
      </c>
      <c r="B109" s="3">
        <v>1</v>
      </c>
    </row>
    <row r="110" spans="1:5" x14ac:dyDescent="0.25">
      <c r="A110">
        <v>109</v>
      </c>
      <c r="B110" s="3">
        <v>1</v>
      </c>
    </row>
    <row r="111" spans="1:5" x14ac:dyDescent="0.25">
      <c r="A111">
        <v>110</v>
      </c>
      <c r="B111" s="3">
        <v>1</v>
      </c>
    </row>
    <row r="112" spans="1:5" x14ac:dyDescent="0.25">
      <c r="A112">
        <v>111</v>
      </c>
      <c r="B112" s="3">
        <v>1</v>
      </c>
      <c r="C112" s="5">
        <v>2</v>
      </c>
    </row>
    <row r="113" spans="1:5" x14ac:dyDescent="0.25">
      <c r="A113">
        <v>112</v>
      </c>
      <c r="B113" s="3">
        <v>1</v>
      </c>
      <c r="C113" s="5">
        <v>2</v>
      </c>
    </row>
    <row r="114" spans="1:5" x14ac:dyDescent="0.25">
      <c r="A114">
        <v>113</v>
      </c>
      <c r="B114" s="3">
        <v>1</v>
      </c>
      <c r="C114" s="5">
        <v>2</v>
      </c>
    </row>
    <row r="115" spans="1:5" x14ac:dyDescent="0.25">
      <c r="A115">
        <v>114</v>
      </c>
      <c r="C115" s="5">
        <v>2</v>
      </c>
    </row>
    <row r="116" spans="1:5" x14ac:dyDescent="0.25">
      <c r="A116">
        <v>115</v>
      </c>
      <c r="C116" s="5">
        <v>2</v>
      </c>
    </row>
    <row r="117" spans="1:5" x14ac:dyDescent="0.25">
      <c r="A117">
        <v>116</v>
      </c>
      <c r="C117" s="5">
        <v>2</v>
      </c>
    </row>
    <row r="118" spans="1:5" x14ac:dyDescent="0.25">
      <c r="A118">
        <v>117</v>
      </c>
      <c r="C118" s="5">
        <v>2</v>
      </c>
    </row>
    <row r="119" spans="1:5" x14ac:dyDescent="0.25">
      <c r="A119">
        <v>118</v>
      </c>
      <c r="C119" s="5">
        <v>2</v>
      </c>
    </row>
    <row r="120" spans="1:5" x14ac:dyDescent="0.25">
      <c r="A120">
        <v>119</v>
      </c>
      <c r="C120" s="5">
        <v>2</v>
      </c>
      <c r="D120" s="2">
        <v>3</v>
      </c>
    </row>
    <row r="121" spans="1:5" x14ac:dyDescent="0.25">
      <c r="A121">
        <v>120</v>
      </c>
      <c r="C121" s="5">
        <v>2</v>
      </c>
      <c r="D121" s="2">
        <v>3</v>
      </c>
    </row>
    <row r="122" spans="1:5" x14ac:dyDescent="0.25">
      <c r="A122">
        <v>121</v>
      </c>
      <c r="D122" s="2">
        <v>3</v>
      </c>
      <c r="E122" s="4">
        <v>4</v>
      </c>
    </row>
    <row r="123" spans="1:5" x14ac:dyDescent="0.25">
      <c r="A123">
        <v>122</v>
      </c>
      <c r="D123" s="2">
        <v>3</v>
      </c>
      <c r="E123" s="4">
        <v>4</v>
      </c>
    </row>
    <row r="124" spans="1:5" x14ac:dyDescent="0.25">
      <c r="A124">
        <v>123</v>
      </c>
      <c r="D124" s="2">
        <v>3</v>
      </c>
      <c r="E124" s="4">
        <v>4</v>
      </c>
    </row>
    <row r="125" spans="1:5" x14ac:dyDescent="0.25">
      <c r="A125">
        <v>124</v>
      </c>
      <c r="D125" s="2">
        <v>3</v>
      </c>
      <c r="E125" s="4">
        <v>4</v>
      </c>
    </row>
    <row r="126" spans="1:5" x14ac:dyDescent="0.25">
      <c r="A126">
        <v>125</v>
      </c>
      <c r="D126" s="2">
        <v>3</v>
      </c>
      <c r="E126" s="4">
        <v>4</v>
      </c>
    </row>
    <row r="127" spans="1:5" x14ac:dyDescent="0.25">
      <c r="A127">
        <v>126</v>
      </c>
      <c r="B127" s="3">
        <v>1</v>
      </c>
      <c r="D127" s="2">
        <v>3</v>
      </c>
      <c r="E127" s="4">
        <v>4</v>
      </c>
    </row>
    <row r="128" spans="1:5" x14ac:dyDescent="0.25">
      <c r="A128">
        <v>127</v>
      </c>
      <c r="B128" s="3">
        <v>1</v>
      </c>
      <c r="E128" s="4">
        <v>4</v>
      </c>
    </row>
    <row r="129" spans="1:5" x14ac:dyDescent="0.25">
      <c r="A129">
        <v>128</v>
      </c>
      <c r="B129" s="3">
        <v>1</v>
      </c>
      <c r="E129" s="4">
        <v>4</v>
      </c>
    </row>
    <row r="130" spans="1:5" x14ac:dyDescent="0.25">
      <c r="A130">
        <v>129</v>
      </c>
      <c r="B130" s="3">
        <v>1</v>
      </c>
    </row>
    <row r="131" spans="1:5" x14ac:dyDescent="0.25">
      <c r="A131">
        <v>130</v>
      </c>
      <c r="B131" s="3">
        <v>1</v>
      </c>
    </row>
    <row r="132" spans="1:5" x14ac:dyDescent="0.25">
      <c r="A132">
        <v>131</v>
      </c>
      <c r="B132" s="3">
        <v>1</v>
      </c>
    </row>
    <row r="133" spans="1:5" x14ac:dyDescent="0.25">
      <c r="A133">
        <v>132</v>
      </c>
      <c r="B133" s="3">
        <v>1</v>
      </c>
    </row>
    <row r="134" spans="1:5" x14ac:dyDescent="0.25">
      <c r="A134">
        <v>133</v>
      </c>
      <c r="B134" s="3">
        <v>1</v>
      </c>
      <c r="C134" s="5">
        <v>2</v>
      </c>
    </row>
    <row r="135" spans="1:5" x14ac:dyDescent="0.25">
      <c r="A135">
        <v>134</v>
      </c>
      <c r="B135" s="3">
        <v>1</v>
      </c>
      <c r="C135" s="5">
        <v>2</v>
      </c>
    </row>
    <row r="136" spans="1:5" x14ac:dyDescent="0.25">
      <c r="A136">
        <v>135</v>
      </c>
      <c r="C136" s="5">
        <v>2</v>
      </c>
    </row>
    <row r="137" spans="1:5" x14ac:dyDescent="0.25">
      <c r="A137">
        <v>136</v>
      </c>
      <c r="C137" s="5">
        <v>2</v>
      </c>
    </row>
    <row r="138" spans="1:5" x14ac:dyDescent="0.25">
      <c r="A138">
        <v>137</v>
      </c>
      <c r="C138" s="5">
        <v>2</v>
      </c>
    </row>
    <row r="139" spans="1:5" x14ac:dyDescent="0.25">
      <c r="A139">
        <v>138</v>
      </c>
      <c r="C139" s="5">
        <v>2</v>
      </c>
    </row>
    <row r="140" spans="1:5" x14ac:dyDescent="0.25">
      <c r="A140">
        <v>139</v>
      </c>
      <c r="C140" s="5">
        <v>2</v>
      </c>
      <c r="D140" s="2">
        <v>3</v>
      </c>
    </row>
    <row r="141" spans="1:5" x14ac:dyDescent="0.25">
      <c r="A141">
        <v>140</v>
      </c>
      <c r="C141" s="5">
        <v>2</v>
      </c>
      <c r="D141" s="2">
        <v>3</v>
      </c>
    </row>
    <row r="142" spans="1:5" x14ac:dyDescent="0.25">
      <c r="A142">
        <v>141</v>
      </c>
      <c r="C142" s="5">
        <v>2</v>
      </c>
      <c r="D142" s="2">
        <v>3</v>
      </c>
    </row>
    <row r="143" spans="1:5" x14ac:dyDescent="0.25">
      <c r="A143">
        <v>142</v>
      </c>
      <c r="D143" s="2">
        <v>3</v>
      </c>
      <c r="E143" s="4">
        <v>4</v>
      </c>
    </row>
    <row r="144" spans="1:5" x14ac:dyDescent="0.25">
      <c r="A144">
        <v>143</v>
      </c>
      <c r="D144" s="2">
        <v>3</v>
      </c>
      <c r="E144" s="4">
        <v>4</v>
      </c>
    </row>
    <row r="145" spans="1:5" x14ac:dyDescent="0.25">
      <c r="A145">
        <v>144</v>
      </c>
      <c r="D145" s="2">
        <v>3</v>
      </c>
      <c r="E145" s="4">
        <v>4</v>
      </c>
    </row>
    <row r="146" spans="1:5" x14ac:dyDescent="0.25">
      <c r="A146">
        <v>145</v>
      </c>
      <c r="D146" s="2">
        <v>3</v>
      </c>
      <c r="E146" s="4">
        <v>4</v>
      </c>
    </row>
    <row r="147" spans="1:5" x14ac:dyDescent="0.25">
      <c r="A147">
        <v>146</v>
      </c>
      <c r="D147" s="2">
        <v>3</v>
      </c>
      <c r="E147" s="4">
        <v>4</v>
      </c>
    </row>
    <row r="148" spans="1:5" x14ac:dyDescent="0.25">
      <c r="A148">
        <v>147</v>
      </c>
      <c r="D148" s="2">
        <v>3</v>
      </c>
      <c r="E148" s="4">
        <v>4</v>
      </c>
    </row>
    <row r="149" spans="1:5" x14ac:dyDescent="0.25">
      <c r="A149">
        <v>148</v>
      </c>
      <c r="E149" s="4">
        <v>4</v>
      </c>
    </row>
    <row r="150" spans="1:5" x14ac:dyDescent="0.25">
      <c r="A150">
        <v>149</v>
      </c>
      <c r="B150" s="3">
        <v>1</v>
      </c>
      <c r="E150" s="4">
        <v>4</v>
      </c>
    </row>
    <row r="151" spans="1:5" x14ac:dyDescent="0.25">
      <c r="A151">
        <v>150</v>
      </c>
      <c r="B151" s="3">
        <v>1</v>
      </c>
    </row>
    <row r="152" spans="1:5" x14ac:dyDescent="0.25">
      <c r="A152">
        <v>151</v>
      </c>
      <c r="B152" s="3">
        <v>1</v>
      </c>
    </row>
    <row r="153" spans="1:5" x14ac:dyDescent="0.25">
      <c r="A153">
        <v>152</v>
      </c>
      <c r="B153" s="3">
        <v>1</v>
      </c>
    </row>
    <row r="154" spans="1:5" x14ac:dyDescent="0.25">
      <c r="A154">
        <v>153</v>
      </c>
      <c r="B154" s="3">
        <v>1</v>
      </c>
    </row>
    <row r="155" spans="1:5" x14ac:dyDescent="0.25">
      <c r="A155">
        <v>154</v>
      </c>
      <c r="B155" s="3">
        <v>1</v>
      </c>
    </row>
    <row r="156" spans="1:5" x14ac:dyDescent="0.25">
      <c r="A156">
        <v>155</v>
      </c>
      <c r="B156" s="3">
        <v>1</v>
      </c>
      <c r="C156" s="5">
        <v>2</v>
      </c>
    </row>
    <row r="157" spans="1:5" x14ac:dyDescent="0.25">
      <c r="A157">
        <v>156</v>
      </c>
      <c r="B157" s="3">
        <v>1</v>
      </c>
      <c r="C157" s="5">
        <v>2</v>
      </c>
    </row>
    <row r="158" spans="1:5" x14ac:dyDescent="0.25">
      <c r="A158">
        <v>157</v>
      </c>
      <c r="B158" s="3">
        <v>1</v>
      </c>
      <c r="C158" s="5">
        <v>2</v>
      </c>
    </row>
    <row r="159" spans="1:5" x14ac:dyDescent="0.25">
      <c r="A159">
        <v>158</v>
      </c>
      <c r="B159" s="3">
        <v>1</v>
      </c>
      <c r="C159" s="5">
        <v>2</v>
      </c>
    </row>
    <row r="160" spans="1:5" x14ac:dyDescent="0.25">
      <c r="A160">
        <v>159</v>
      </c>
      <c r="C160" s="5">
        <v>2</v>
      </c>
    </row>
    <row r="161" spans="1:5" x14ac:dyDescent="0.25">
      <c r="A161">
        <v>160</v>
      </c>
      <c r="C161" s="5">
        <v>2</v>
      </c>
    </row>
    <row r="162" spans="1:5" x14ac:dyDescent="0.25">
      <c r="A162">
        <v>161</v>
      </c>
      <c r="C162" s="5">
        <v>2</v>
      </c>
    </row>
    <row r="163" spans="1:5" x14ac:dyDescent="0.25">
      <c r="A163">
        <v>162</v>
      </c>
      <c r="C163" s="5">
        <v>2</v>
      </c>
      <c r="D163" s="2">
        <v>3</v>
      </c>
    </row>
    <row r="164" spans="1:5" x14ac:dyDescent="0.25">
      <c r="A164">
        <v>163</v>
      </c>
      <c r="C164" s="5">
        <v>2</v>
      </c>
      <c r="D164" s="2">
        <v>3</v>
      </c>
    </row>
    <row r="165" spans="1:5" x14ac:dyDescent="0.25">
      <c r="A165">
        <v>164</v>
      </c>
      <c r="D165" s="2">
        <v>3</v>
      </c>
    </row>
    <row r="166" spans="1:5" x14ac:dyDescent="0.25">
      <c r="A166">
        <v>165</v>
      </c>
      <c r="D166" s="2">
        <v>3</v>
      </c>
      <c r="E166" s="4">
        <v>4</v>
      </c>
    </row>
    <row r="167" spans="1:5" x14ac:dyDescent="0.25">
      <c r="A167">
        <v>166</v>
      </c>
      <c r="D167" s="2">
        <v>3</v>
      </c>
      <c r="E167" s="4">
        <v>4</v>
      </c>
    </row>
    <row r="168" spans="1:5" x14ac:dyDescent="0.25">
      <c r="A168">
        <v>167</v>
      </c>
      <c r="D168" s="2">
        <v>3</v>
      </c>
      <c r="E168" s="4">
        <v>4</v>
      </c>
    </row>
    <row r="169" spans="1:5" x14ac:dyDescent="0.25">
      <c r="A169">
        <v>168</v>
      </c>
      <c r="D169" s="2">
        <v>3</v>
      </c>
      <c r="E169" s="4">
        <v>4</v>
      </c>
    </row>
    <row r="170" spans="1:5" x14ac:dyDescent="0.25">
      <c r="A170">
        <v>169</v>
      </c>
      <c r="D170" s="2">
        <v>3</v>
      </c>
      <c r="E170" s="4">
        <v>4</v>
      </c>
    </row>
    <row r="171" spans="1:5" x14ac:dyDescent="0.25">
      <c r="A171">
        <v>170</v>
      </c>
      <c r="B171" s="3">
        <v>1</v>
      </c>
      <c r="E171" s="4">
        <v>4</v>
      </c>
    </row>
    <row r="172" spans="1:5" x14ac:dyDescent="0.25">
      <c r="A172">
        <v>171</v>
      </c>
      <c r="B172" s="3">
        <v>1</v>
      </c>
      <c r="E172" s="4">
        <v>4</v>
      </c>
    </row>
    <row r="173" spans="1:5" x14ac:dyDescent="0.25">
      <c r="A173">
        <v>172</v>
      </c>
      <c r="B173" s="3">
        <v>1</v>
      </c>
      <c r="E173" s="4">
        <v>4</v>
      </c>
    </row>
    <row r="174" spans="1:5" x14ac:dyDescent="0.25">
      <c r="A174">
        <v>173</v>
      </c>
      <c r="B174" s="3">
        <v>1</v>
      </c>
    </row>
    <row r="175" spans="1:5" x14ac:dyDescent="0.25">
      <c r="A175">
        <v>174</v>
      </c>
      <c r="B175" s="3">
        <v>1</v>
      </c>
    </row>
    <row r="176" spans="1:5" x14ac:dyDescent="0.25">
      <c r="A176">
        <v>175</v>
      </c>
      <c r="B176" s="3">
        <v>1</v>
      </c>
    </row>
    <row r="177" spans="1:5" x14ac:dyDescent="0.25">
      <c r="A177">
        <v>176</v>
      </c>
      <c r="B177" s="3">
        <v>1</v>
      </c>
    </row>
    <row r="178" spans="1:5" x14ac:dyDescent="0.25">
      <c r="A178">
        <v>177</v>
      </c>
      <c r="B178" s="3">
        <v>1</v>
      </c>
      <c r="C178" s="5">
        <v>2</v>
      </c>
    </row>
    <row r="179" spans="1:5" x14ac:dyDescent="0.25">
      <c r="A179">
        <v>178</v>
      </c>
      <c r="B179" s="3">
        <v>1</v>
      </c>
      <c r="C179" s="5">
        <v>2</v>
      </c>
    </row>
    <row r="180" spans="1:5" x14ac:dyDescent="0.25">
      <c r="A180">
        <v>179</v>
      </c>
      <c r="B180" s="3">
        <v>1</v>
      </c>
      <c r="C180" s="5">
        <v>2</v>
      </c>
    </row>
    <row r="181" spans="1:5" x14ac:dyDescent="0.25">
      <c r="A181">
        <v>180</v>
      </c>
      <c r="C181" s="5">
        <v>2</v>
      </c>
    </row>
    <row r="182" spans="1:5" x14ac:dyDescent="0.25">
      <c r="A182">
        <v>181</v>
      </c>
      <c r="C182" s="5">
        <v>2</v>
      </c>
    </row>
    <row r="183" spans="1:5" x14ac:dyDescent="0.25">
      <c r="A183">
        <v>182</v>
      </c>
      <c r="C183" s="5">
        <v>2</v>
      </c>
    </row>
    <row r="184" spans="1:5" x14ac:dyDescent="0.25">
      <c r="A184">
        <v>183</v>
      </c>
      <c r="C184" s="5">
        <v>2</v>
      </c>
    </row>
    <row r="185" spans="1:5" x14ac:dyDescent="0.25">
      <c r="A185">
        <v>184</v>
      </c>
      <c r="C185" s="5">
        <v>2</v>
      </c>
      <c r="D185" s="2">
        <v>3</v>
      </c>
    </row>
    <row r="186" spans="1:5" x14ac:dyDescent="0.25">
      <c r="A186">
        <v>185</v>
      </c>
      <c r="C186" s="5">
        <v>2</v>
      </c>
      <c r="D186" s="2">
        <v>3</v>
      </c>
    </row>
    <row r="187" spans="1:5" x14ac:dyDescent="0.25">
      <c r="A187">
        <v>186</v>
      </c>
      <c r="C187" s="5">
        <v>2</v>
      </c>
      <c r="D187" s="2">
        <v>3</v>
      </c>
    </row>
    <row r="188" spans="1:5" x14ac:dyDescent="0.25">
      <c r="A188">
        <v>187</v>
      </c>
      <c r="D188" s="2">
        <v>3</v>
      </c>
      <c r="E188" s="4">
        <v>4</v>
      </c>
    </row>
    <row r="189" spans="1:5" x14ac:dyDescent="0.25">
      <c r="A189">
        <v>188</v>
      </c>
      <c r="D189" s="2">
        <v>3</v>
      </c>
      <c r="E189" s="4">
        <v>4</v>
      </c>
    </row>
    <row r="190" spans="1:5" x14ac:dyDescent="0.25">
      <c r="A190">
        <v>189</v>
      </c>
      <c r="D190" s="2">
        <v>3</v>
      </c>
      <c r="E190" s="4">
        <v>4</v>
      </c>
    </row>
    <row r="191" spans="1:5" x14ac:dyDescent="0.25">
      <c r="A191">
        <v>190</v>
      </c>
      <c r="D191" s="2">
        <v>3</v>
      </c>
      <c r="E191" s="4">
        <v>4</v>
      </c>
    </row>
    <row r="192" spans="1:5" x14ac:dyDescent="0.25">
      <c r="A192">
        <v>191</v>
      </c>
      <c r="D192" s="2">
        <v>3</v>
      </c>
      <c r="E192" s="4">
        <v>4</v>
      </c>
    </row>
    <row r="193" spans="1:5" x14ac:dyDescent="0.25">
      <c r="A193">
        <v>192</v>
      </c>
      <c r="B193" s="3">
        <v>1</v>
      </c>
      <c r="D193" s="2">
        <v>3</v>
      </c>
      <c r="E193" s="4">
        <v>4</v>
      </c>
    </row>
    <row r="194" spans="1:5" x14ac:dyDescent="0.25">
      <c r="A194">
        <v>193</v>
      </c>
      <c r="B194" s="3">
        <v>1</v>
      </c>
      <c r="E194" s="4">
        <v>4</v>
      </c>
    </row>
    <row r="195" spans="1:5" x14ac:dyDescent="0.25">
      <c r="A195">
        <v>194</v>
      </c>
      <c r="B195" s="3">
        <v>1</v>
      </c>
      <c r="E195" s="4">
        <v>4</v>
      </c>
    </row>
    <row r="196" spans="1:5" x14ac:dyDescent="0.25">
      <c r="A196">
        <v>195</v>
      </c>
      <c r="B196" s="3">
        <v>1</v>
      </c>
    </row>
    <row r="197" spans="1:5" x14ac:dyDescent="0.25">
      <c r="A197">
        <v>196</v>
      </c>
      <c r="B197" s="3">
        <v>1</v>
      </c>
    </row>
    <row r="198" spans="1:5" x14ac:dyDescent="0.25">
      <c r="A198">
        <v>197</v>
      </c>
      <c r="B198" s="3">
        <v>1</v>
      </c>
    </row>
    <row r="199" spans="1:5" x14ac:dyDescent="0.25">
      <c r="A199">
        <v>198</v>
      </c>
      <c r="B199" s="3">
        <v>1</v>
      </c>
    </row>
    <row r="200" spans="1:5" x14ac:dyDescent="0.25">
      <c r="A200">
        <v>199</v>
      </c>
      <c r="B200" s="3">
        <v>1</v>
      </c>
      <c r="C200" s="5">
        <v>2</v>
      </c>
    </row>
    <row r="201" spans="1:5" x14ac:dyDescent="0.25">
      <c r="A201">
        <v>200</v>
      </c>
      <c r="B201" s="3">
        <v>1</v>
      </c>
      <c r="C201" s="5">
        <v>2</v>
      </c>
    </row>
    <row r="202" spans="1:5" x14ac:dyDescent="0.25">
      <c r="A202">
        <v>201</v>
      </c>
      <c r="B202" s="3">
        <v>1</v>
      </c>
      <c r="C202" s="5">
        <v>2</v>
      </c>
    </row>
    <row r="203" spans="1:5" x14ac:dyDescent="0.25">
      <c r="A203">
        <v>202</v>
      </c>
      <c r="C203" s="5">
        <v>2</v>
      </c>
    </row>
    <row r="204" spans="1:5" x14ac:dyDescent="0.25">
      <c r="A204">
        <v>203</v>
      </c>
      <c r="C204" s="5">
        <v>2</v>
      </c>
    </row>
    <row r="205" spans="1:5" x14ac:dyDescent="0.25">
      <c r="A205">
        <v>204</v>
      </c>
      <c r="C205" s="5">
        <v>2</v>
      </c>
    </row>
    <row r="206" spans="1:5" x14ac:dyDescent="0.25">
      <c r="A206">
        <v>205</v>
      </c>
      <c r="C206" s="5">
        <v>2</v>
      </c>
    </row>
    <row r="207" spans="1:5" x14ac:dyDescent="0.25">
      <c r="A207">
        <v>206</v>
      </c>
      <c r="C207" s="5">
        <v>2</v>
      </c>
      <c r="D207" s="2">
        <v>3</v>
      </c>
    </row>
    <row r="208" spans="1:5" x14ac:dyDescent="0.25">
      <c r="A208">
        <v>207</v>
      </c>
      <c r="C208" s="5">
        <v>2</v>
      </c>
      <c r="D208" s="2">
        <v>3</v>
      </c>
    </row>
    <row r="209" spans="1:5" x14ac:dyDescent="0.25">
      <c r="A209">
        <v>208</v>
      </c>
      <c r="C209" s="5">
        <v>2</v>
      </c>
      <c r="D209" s="2">
        <v>3</v>
      </c>
    </row>
    <row r="210" spans="1:5" x14ac:dyDescent="0.25">
      <c r="A210">
        <v>209</v>
      </c>
      <c r="D210" s="2">
        <v>3</v>
      </c>
      <c r="E210" s="4">
        <v>4</v>
      </c>
    </row>
    <row r="211" spans="1:5" x14ac:dyDescent="0.25">
      <c r="A211">
        <v>210</v>
      </c>
      <c r="D211" s="2">
        <v>3</v>
      </c>
      <c r="E211" s="4">
        <v>4</v>
      </c>
    </row>
    <row r="212" spans="1:5" x14ac:dyDescent="0.25">
      <c r="A212">
        <v>211</v>
      </c>
      <c r="D212" s="2">
        <v>3</v>
      </c>
      <c r="E212" s="4">
        <v>4</v>
      </c>
    </row>
    <row r="213" spans="1:5" x14ac:dyDescent="0.25">
      <c r="A213">
        <v>212</v>
      </c>
      <c r="D213" s="2">
        <v>3</v>
      </c>
      <c r="E213" s="4">
        <v>4</v>
      </c>
    </row>
    <row r="214" spans="1:5" x14ac:dyDescent="0.25">
      <c r="A214">
        <v>213</v>
      </c>
      <c r="D214" s="2">
        <v>3</v>
      </c>
      <c r="E214" s="4">
        <v>4</v>
      </c>
    </row>
    <row r="215" spans="1:5" x14ac:dyDescent="0.25">
      <c r="A215">
        <v>214</v>
      </c>
      <c r="B215" s="3">
        <v>1</v>
      </c>
      <c r="D215" s="2">
        <v>3</v>
      </c>
      <c r="E215" s="4">
        <v>4</v>
      </c>
    </row>
    <row r="216" spans="1:5" x14ac:dyDescent="0.25">
      <c r="A216">
        <v>215</v>
      </c>
      <c r="B216" s="3">
        <v>1</v>
      </c>
      <c r="E216" s="4">
        <v>4</v>
      </c>
    </row>
    <row r="217" spans="1:5" x14ac:dyDescent="0.25">
      <c r="A217">
        <v>216</v>
      </c>
      <c r="B217" s="3">
        <v>1</v>
      </c>
      <c r="E217" s="4">
        <v>4</v>
      </c>
    </row>
    <row r="218" spans="1:5" x14ac:dyDescent="0.25">
      <c r="A218">
        <v>217</v>
      </c>
      <c r="B218" s="3">
        <v>1</v>
      </c>
      <c r="E218" s="4">
        <v>4</v>
      </c>
    </row>
    <row r="219" spans="1:5" x14ac:dyDescent="0.25">
      <c r="A219">
        <v>218</v>
      </c>
      <c r="B219" s="3">
        <v>1</v>
      </c>
    </row>
    <row r="220" spans="1:5" x14ac:dyDescent="0.25">
      <c r="A220">
        <v>219</v>
      </c>
      <c r="B220" s="3">
        <v>1</v>
      </c>
    </row>
    <row r="221" spans="1:5" x14ac:dyDescent="0.25">
      <c r="A221">
        <v>220</v>
      </c>
      <c r="B221" s="3">
        <v>1</v>
      </c>
    </row>
    <row r="222" spans="1:5" x14ac:dyDescent="0.25">
      <c r="A222">
        <v>221</v>
      </c>
      <c r="B222" s="3">
        <v>1</v>
      </c>
    </row>
    <row r="223" spans="1:5" x14ac:dyDescent="0.25">
      <c r="A223">
        <v>222</v>
      </c>
      <c r="B223" s="3">
        <v>1</v>
      </c>
      <c r="C223" s="5">
        <v>2</v>
      </c>
    </row>
    <row r="224" spans="1:5" x14ac:dyDescent="0.25">
      <c r="A224">
        <v>223</v>
      </c>
      <c r="B224" s="3">
        <v>1</v>
      </c>
      <c r="C224" s="5">
        <v>2</v>
      </c>
    </row>
    <row r="225" spans="1:5" x14ac:dyDescent="0.25">
      <c r="A225">
        <v>224</v>
      </c>
      <c r="B225" s="3">
        <v>1</v>
      </c>
      <c r="C225" s="5">
        <v>2</v>
      </c>
    </row>
    <row r="226" spans="1:5" x14ac:dyDescent="0.25">
      <c r="A226">
        <v>225</v>
      </c>
      <c r="B226" s="3">
        <v>1</v>
      </c>
      <c r="C226" s="5">
        <v>2</v>
      </c>
    </row>
    <row r="227" spans="1:5" x14ac:dyDescent="0.25">
      <c r="A227">
        <v>226</v>
      </c>
      <c r="C227" s="5">
        <v>2</v>
      </c>
    </row>
    <row r="228" spans="1:5" x14ac:dyDescent="0.25">
      <c r="A228">
        <v>227</v>
      </c>
      <c r="C228" s="5">
        <v>2</v>
      </c>
    </row>
    <row r="229" spans="1:5" x14ac:dyDescent="0.25">
      <c r="A229">
        <v>228</v>
      </c>
      <c r="C229" s="5">
        <v>2</v>
      </c>
    </row>
    <row r="230" spans="1:5" x14ac:dyDescent="0.25">
      <c r="A230">
        <v>229</v>
      </c>
      <c r="C230" s="5">
        <v>2</v>
      </c>
      <c r="D230" s="2">
        <v>3</v>
      </c>
    </row>
    <row r="231" spans="1:5" x14ac:dyDescent="0.25">
      <c r="A231">
        <v>230</v>
      </c>
      <c r="C231" s="5">
        <v>2</v>
      </c>
      <c r="D231" s="2">
        <v>3</v>
      </c>
    </row>
    <row r="232" spans="1:5" x14ac:dyDescent="0.25">
      <c r="A232">
        <v>231</v>
      </c>
      <c r="C232" s="5">
        <v>2</v>
      </c>
      <c r="D232" s="2">
        <v>3</v>
      </c>
    </row>
    <row r="233" spans="1:5" x14ac:dyDescent="0.25">
      <c r="A233">
        <v>232</v>
      </c>
      <c r="D233" s="2">
        <v>3</v>
      </c>
      <c r="E233" s="4">
        <v>4</v>
      </c>
    </row>
    <row r="234" spans="1:5" x14ac:dyDescent="0.25">
      <c r="A234">
        <v>233</v>
      </c>
      <c r="D234" s="2">
        <v>3</v>
      </c>
      <c r="E234" s="4">
        <v>4</v>
      </c>
    </row>
    <row r="235" spans="1:5" x14ac:dyDescent="0.25">
      <c r="A235">
        <v>234</v>
      </c>
      <c r="D235" s="2">
        <v>3</v>
      </c>
      <c r="E235" s="4">
        <v>4</v>
      </c>
    </row>
    <row r="236" spans="1:5" x14ac:dyDescent="0.25">
      <c r="A236">
        <v>235</v>
      </c>
      <c r="D236" s="2">
        <v>3</v>
      </c>
      <c r="E236" s="4">
        <v>4</v>
      </c>
    </row>
    <row r="237" spans="1:5" x14ac:dyDescent="0.25">
      <c r="A237">
        <v>236</v>
      </c>
      <c r="D237" s="2">
        <v>3</v>
      </c>
      <c r="E237" s="4">
        <v>4</v>
      </c>
    </row>
    <row r="238" spans="1:5" x14ac:dyDescent="0.25">
      <c r="A238">
        <v>237</v>
      </c>
      <c r="B238" s="3">
        <v>1</v>
      </c>
      <c r="D238" s="2">
        <v>3</v>
      </c>
      <c r="E238" s="4">
        <v>4</v>
      </c>
    </row>
    <row r="239" spans="1:5" x14ac:dyDescent="0.25">
      <c r="A239">
        <v>238</v>
      </c>
      <c r="B239" s="3">
        <v>1</v>
      </c>
      <c r="D239" s="2">
        <v>3</v>
      </c>
      <c r="E239" s="4">
        <v>4</v>
      </c>
    </row>
    <row r="240" spans="1:5" x14ac:dyDescent="0.25">
      <c r="A240">
        <v>239</v>
      </c>
      <c r="B240" s="3">
        <v>1</v>
      </c>
      <c r="E240" s="4">
        <v>4</v>
      </c>
    </row>
    <row r="241" spans="1:6" x14ac:dyDescent="0.25">
      <c r="A241">
        <v>240</v>
      </c>
      <c r="B241" s="3">
        <v>1</v>
      </c>
      <c r="E241" s="4">
        <v>4</v>
      </c>
    </row>
    <row r="242" spans="1:6" x14ac:dyDescent="0.25">
      <c r="A242">
        <v>241</v>
      </c>
      <c r="B242" s="3">
        <v>1</v>
      </c>
      <c r="E242" s="4">
        <v>4</v>
      </c>
    </row>
    <row r="243" spans="1:6" x14ac:dyDescent="0.25">
      <c r="A243">
        <v>242</v>
      </c>
      <c r="B243" s="3">
        <v>1</v>
      </c>
      <c r="E243" s="4">
        <v>4</v>
      </c>
    </row>
    <row r="244" spans="1:6" x14ac:dyDescent="0.25">
      <c r="A244">
        <v>243</v>
      </c>
      <c r="B244" s="3">
        <v>1</v>
      </c>
    </row>
    <row r="245" spans="1:6" x14ac:dyDescent="0.25">
      <c r="A245">
        <v>244</v>
      </c>
      <c r="B245" s="3">
        <v>1</v>
      </c>
    </row>
    <row r="246" spans="1:6" x14ac:dyDescent="0.25">
      <c r="A246">
        <v>245</v>
      </c>
      <c r="B246" s="3">
        <v>1</v>
      </c>
      <c r="C246" s="5">
        <v>2</v>
      </c>
    </row>
    <row r="247" spans="1:6" x14ac:dyDescent="0.25">
      <c r="A247">
        <v>246</v>
      </c>
      <c r="B247" s="3">
        <v>1</v>
      </c>
      <c r="C247" s="5">
        <v>2</v>
      </c>
    </row>
    <row r="248" spans="1:6" x14ac:dyDescent="0.25">
      <c r="A248">
        <v>247</v>
      </c>
      <c r="B248" s="3">
        <v>1</v>
      </c>
      <c r="C248" s="5">
        <v>2</v>
      </c>
    </row>
    <row r="249" spans="1:6" x14ac:dyDescent="0.25">
      <c r="A249">
        <v>248</v>
      </c>
      <c r="B249" s="3">
        <v>1</v>
      </c>
      <c r="C249" s="5">
        <v>2</v>
      </c>
    </row>
    <row r="250" spans="1:6" x14ac:dyDescent="0.25">
      <c r="A250">
        <v>249</v>
      </c>
      <c r="B250" s="3">
        <v>1</v>
      </c>
      <c r="C250" s="5">
        <v>2</v>
      </c>
    </row>
    <row r="251" spans="1:6" x14ac:dyDescent="0.25">
      <c r="A251">
        <v>250</v>
      </c>
      <c r="B251" s="3">
        <v>1</v>
      </c>
      <c r="C251" s="5">
        <v>2</v>
      </c>
    </row>
    <row r="252" spans="1:6" x14ac:dyDescent="0.25">
      <c r="A252">
        <v>251</v>
      </c>
      <c r="C252" s="5">
        <v>2</v>
      </c>
      <c r="F252" t="s">
        <v>22</v>
      </c>
    </row>
    <row r="253" spans="1:6" x14ac:dyDescent="0.25">
      <c r="A253">
        <v>282</v>
      </c>
    </row>
    <row r="254" spans="1:6" x14ac:dyDescent="0.25">
      <c r="A254">
        <v>283</v>
      </c>
    </row>
    <row r="255" spans="1:6" x14ac:dyDescent="0.25">
      <c r="A255">
        <v>284</v>
      </c>
      <c r="F255" t="s">
        <v>22</v>
      </c>
    </row>
    <row r="256" spans="1:6" x14ac:dyDescent="0.25">
      <c r="A256">
        <v>285</v>
      </c>
    </row>
    <row r="257" spans="1:4" x14ac:dyDescent="0.25">
      <c r="A257">
        <v>286</v>
      </c>
      <c r="C257" s="5">
        <v>2</v>
      </c>
      <c r="D257" s="2">
        <v>3</v>
      </c>
    </row>
    <row r="258" spans="1:4" x14ac:dyDescent="0.25">
      <c r="A258">
        <v>287</v>
      </c>
      <c r="C258" s="5">
        <v>2</v>
      </c>
      <c r="D258" s="2">
        <v>3</v>
      </c>
    </row>
    <row r="259" spans="1:4" x14ac:dyDescent="0.25">
      <c r="A259">
        <v>288</v>
      </c>
      <c r="C259" s="5">
        <v>2</v>
      </c>
      <c r="D259" s="2">
        <v>3</v>
      </c>
    </row>
    <row r="260" spans="1:4" x14ac:dyDescent="0.25">
      <c r="A260">
        <v>289</v>
      </c>
      <c r="C260" s="5">
        <v>2</v>
      </c>
      <c r="D260" s="2">
        <v>3</v>
      </c>
    </row>
    <row r="261" spans="1:4" x14ac:dyDescent="0.25">
      <c r="A261">
        <v>290</v>
      </c>
      <c r="C261" s="5">
        <v>2</v>
      </c>
      <c r="D261" s="2">
        <v>3</v>
      </c>
    </row>
    <row r="262" spans="1:4" x14ac:dyDescent="0.25">
      <c r="A262">
        <v>291</v>
      </c>
      <c r="C262" s="5">
        <v>2</v>
      </c>
      <c r="D262" s="2">
        <v>3</v>
      </c>
    </row>
    <row r="263" spans="1:4" x14ac:dyDescent="0.25">
      <c r="A263">
        <v>292</v>
      </c>
      <c r="C263" s="5">
        <v>2</v>
      </c>
      <c r="D263" s="2">
        <v>3</v>
      </c>
    </row>
    <row r="264" spans="1:4" x14ac:dyDescent="0.25">
      <c r="A264">
        <v>293</v>
      </c>
      <c r="C264" s="5">
        <v>2</v>
      </c>
      <c r="D264" s="2">
        <v>3</v>
      </c>
    </row>
    <row r="265" spans="1:4" x14ac:dyDescent="0.25">
      <c r="A265">
        <v>294</v>
      </c>
      <c r="C265" s="5">
        <v>2</v>
      </c>
      <c r="D265" s="2">
        <v>3</v>
      </c>
    </row>
    <row r="266" spans="1:4" x14ac:dyDescent="0.25">
      <c r="A266">
        <v>295</v>
      </c>
      <c r="C266" s="5">
        <v>2</v>
      </c>
      <c r="D266" s="2">
        <v>3</v>
      </c>
    </row>
    <row r="267" spans="1:4" x14ac:dyDescent="0.25">
      <c r="A267">
        <v>296</v>
      </c>
      <c r="C267" s="5">
        <v>2</v>
      </c>
      <c r="D267" s="2">
        <v>3</v>
      </c>
    </row>
    <row r="268" spans="1:4" x14ac:dyDescent="0.25">
      <c r="A268">
        <v>297</v>
      </c>
      <c r="C268" s="5">
        <v>2</v>
      </c>
      <c r="D268" s="2">
        <v>3</v>
      </c>
    </row>
    <row r="269" spans="1:4" x14ac:dyDescent="0.25">
      <c r="A269">
        <v>298</v>
      </c>
      <c r="C269" s="5">
        <v>2</v>
      </c>
    </row>
    <row r="270" spans="1:4" x14ac:dyDescent="0.25">
      <c r="A270">
        <v>299</v>
      </c>
      <c r="B270" s="3">
        <v>1</v>
      </c>
    </row>
    <row r="271" spans="1:4" x14ac:dyDescent="0.25">
      <c r="A271">
        <v>300</v>
      </c>
      <c r="B271" s="3">
        <v>1</v>
      </c>
    </row>
    <row r="272" spans="1:4" x14ac:dyDescent="0.25">
      <c r="A272">
        <v>301</v>
      </c>
      <c r="B272" s="3">
        <v>1</v>
      </c>
    </row>
    <row r="273" spans="1:5" x14ac:dyDescent="0.25">
      <c r="A273">
        <v>302</v>
      </c>
      <c r="B273" s="3">
        <v>1</v>
      </c>
      <c r="E273" s="4">
        <v>4</v>
      </c>
    </row>
    <row r="274" spans="1:5" x14ac:dyDescent="0.25">
      <c r="A274">
        <v>303</v>
      </c>
      <c r="B274" s="3">
        <v>1</v>
      </c>
      <c r="E274" s="4">
        <v>4</v>
      </c>
    </row>
    <row r="275" spans="1:5" x14ac:dyDescent="0.25">
      <c r="A275">
        <v>304</v>
      </c>
      <c r="B275" s="3">
        <v>1</v>
      </c>
      <c r="E275" s="4">
        <v>4</v>
      </c>
    </row>
    <row r="276" spans="1:5" x14ac:dyDescent="0.25">
      <c r="A276">
        <v>305</v>
      </c>
      <c r="B276" s="3">
        <v>1</v>
      </c>
      <c r="E276" s="4">
        <v>4</v>
      </c>
    </row>
    <row r="277" spans="1:5" x14ac:dyDescent="0.25">
      <c r="A277">
        <v>306</v>
      </c>
      <c r="B277" s="3">
        <v>1</v>
      </c>
      <c r="E277" s="4">
        <v>4</v>
      </c>
    </row>
    <row r="278" spans="1:5" x14ac:dyDescent="0.25">
      <c r="A278">
        <v>307</v>
      </c>
      <c r="B278" s="3">
        <v>1</v>
      </c>
      <c r="E278" s="4">
        <v>4</v>
      </c>
    </row>
    <row r="279" spans="1:5" x14ac:dyDescent="0.25">
      <c r="A279">
        <v>308</v>
      </c>
      <c r="B279" s="3">
        <v>1</v>
      </c>
      <c r="E279" s="4">
        <v>4</v>
      </c>
    </row>
    <row r="280" spans="1:5" x14ac:dyDescent="0.25">
      <c r="A280">
        <v>309</v>
      </c>
      <c r="B280" s="3">
        <v>1</v>
      </c>
      <c r="E280" s="4">
        <v>4</v>
      </c>
    </row>
    <row r="281" spans="1:5" x14ac:dyDescent="0.25">
      <c r="A281">
        <v>310</v>
      </c>
      <c r="B281" s="3">
        <v>1</v>
      </c>
      <c r="E281" s="4">
        <v>4</v>
      </c>
    </row>
    <row r="282" spans="1:5" x14ac:dyDescent="0.25">
      <c r="A282">
        <v>311</v>
      </c>
      <c r="E282" s="4">
        <v>4</v>
      </c>
    </row>
    <row r="283" spans="1:5" x14ac:dyDescent="0.25">
      <c r="A283">
        <v>312</v>
      </c>
      <c r="D283" s="2">
        <v>3</v>
      </c>
    </row>
    <row r="284" spans="1:5" x14ac:dyDescent="0.25">
      <c r="A284">
        <v>313</v>
      </c>
      <c r="C284" s="5">
        <v>2</v>
      </c>
      <c r="D284" s="2">
        <v>3</v>
      </c>
    </row>
    <row r="285" spans="1:5" x14ac:dyDescent="0.25">
      <c r="A285">
        <v>314</v>
      </c>
      <c r="C285" s="5">
        <v>2</v>
      </c>
      <c r="D285" s="2">
        <v>3</v>
      </c>
    </row>
    <row r="286" spans="1:5" x14ac:dyDescent="0.25">
      <c r="A286">
        <v>315</v>
      </c>
      <c r="C286" s="5">
        <v>2</v>
      </c>
      <c r="D286" s="2">
        <v>3</v>
      </c>
    </row>
    <row r="287" spans="1:5" x14ac:dyDescent="0.25">
      <c r="A287">
        <v>316</v>
      </c>
      <c r="C287" s="5">
        <v>2</v>
      </c>
      <c r="D287" s="2">
        <v>3</v>
      </c>
    </row>
    <row r="288" spans="1:5" x14ac:dyDescent="0.25">
      <c r="A288">
        <v>317</v>
      </c>
      <c r="C288" s="5">
        <v>2</v>
      </c>
      <c r="D288" s="2">
        <v>3</v>
      </c>
    </row>
    <row r="289" spans="1:5" x14ac:dyDescent="0.25">
      <c r="A289">
        <v>318</v>
      </c>
      <c r="C289" s="5">
        <v>2</v>
      </c>
      <c r="D289" s="2">
        <v>3</v>
      </c>
    </row>
    <row r="290" spans="1:5" x14ac:dyDescent="0.25">
      <c r="A290">
        <v>319</v>
      </c>
      <c r="C290" s="5">
        <v>2</v>
      </c>
      <c r="D290" s="2">
        <v>3</v>
      </c>
    </row>
    <row r="291" spans="1:5" x14ac:dyDescent="0.25">
      <c r="A291">
        <v>320</v>
      </c>
      <c r="C291" s="5">
        <v>2</v>
      </c>
      <c r="D291" s="2">
        <v>3</v>
      </c>
    </row>
    <row r="292" spans="1:5" x14ac:dyDescent="0.25">
      <c r="A292">
        <v>321</v>
      </c>
      <c r="C292" s="5">
        <v>2</v>
      </c>
      <c r="D292" s="2">
        <v>3</v>
      </c>
    </row>
    <row r="293" spans="1:5" x14ac:dyDescent="0.25">
      <c r="A293">
        <v>322</v>
      </c>
      <c r="C293" s="5">
        <v>2</v>
      </c>
    </row>
    <row r="294" spans="1:5" x14ac:dyDescent="0.25">
      <c r="A294">
        <v>323</v>
      </c>
      <c r="C294" s="5">
        <v>2</v>
      </c>
    </row>
    <row r="295" spans="1:5" x14ac:dyDescent="0.25">
      <c r="A295">
        <v>324</v>
      </c>
      <c r="B295" s="3">
        <v>1</v>
      </c>
    </row>
    <row r="296" spans="1:5" x14ac:dyDescent="0.25">
      <c r="A296">
        <v>325</v>
      </c>
      <c r="B296" s="3">
        <v>1</v>
      </c>
    </row>
    <row r="297" spans="1:5" x14ac:dyDescent="0.25">
      <c r="A297">
        <v>326</v>
      </c>
      <c r="B297" s="3">
        <v>1</v>
      </c>
    </row>
    <row r="298" spans="1:5" x14ac:dyDescent="0.25">
      <c r="A298">
        <v>327</v>
      </c>
      <c r="B298" s="3">
        <v>1</v>
      </c>
      <c r="E298" s="4">
        <v>4</v>
      </c>
    </row>
    <row r="299" spans="1:5" x14ac:dyDescent="0.25">
      <c r="A299">
        <v>328</v>
      </c>
      <c r="B299" s="3">
        <v>1</v>
      </c>
      <c r="E299" s="4">
        <v>4</v>
      </c>
    </row>
    <row r="300" spans="1:5" x14ac:dyDescent="0.25">
      <c r="A300">
        <v>329</v>
      </c>
      <c r="B300" s="3">
        <v>1</v>
      </c>
      <c r="E300" s="4">
        <v>4</v>
      </c>
    </row>
    <row r="301" spans="1:5" x14ac:dyDescent="0.25">
      <c r="A301">
        <v>330</v>
      </c>
      <c r="B301" s="3">
        <v>1</v>
      </c>
      <c r="E301" s="4">
        <v>4</v>
      </c>
    </row>
    <row r="302" spans="1:5" x14ac:dyDescent="0.25">
      <c r="A302">
        <v>331</v>
      </c>
      <c r="B302" s="3">
        <v>1</v>
      </c>
      <c r="E302" s="4">
        <v>4</v>
      </c>
    </row>
    <row r="303" spans="1:5" x14ac:dyDescent="0.25">
      <c r="A303">
        <v>332</v>
      </c>
      <c r="B303" s="3">
        <v>1</v>
      </c>
      <c r="E303" s="4">
        <v>4</v>
      </c>
    </row>
    <row r="304" spans="1:5" x14ac:dyDescent="0.25">
      <c r="A304">
        <v>333</v>
      </c>
      <c r="B304" s="3">
        <v>1</v>
      </c>
      <c r="E304" s="4">
        <v>4</v>
      </c>
    </row>
    <row r="305" spans="1:5" x14ac:dyDescent="0.25">
      <c r="A305">
        <v>334</v>
      </c>
      <c r="E305" s="4">
        <v>4</v>
      </c>
    </row>
    <row r="306" spans="1:5" x14ac:dyDescent="0.25">
      <c r="A306">
        <v>335</v>
      </c>
      <c r="E306" s="4">
        <v>4</v>
      </c>
    </row>
    <row r="307" spans="1:5" x14ac:dyDescent="0.25">
      <c r="A307">
        <v>336</v>
      </c>
    </row>
    <row r="308" spans="1:5" x14ac:dyDescent="0.25">
      <c r="A308">
        <v>337</v>
      </c>
      <c r="C308" s="5">
        <v>2</v>
      </c>
    </row>
    <row r="309" spans="1:5" x14ac:dyDescent="0.25">
      <c r="A309">
        <v>338</v>
      </c>
      <c r="C309" s="5">
        <v>2</v>
      </c>
    </row>
    <row r="310" spans="1:5" x14ac:dyDescent="0.25">
      <c r="A310">
        <v>339</v>
      </c>
      <c r="C310" s="5">
        <v>2</v>
      </c>
      <c r="D310" s="2">
        <v>3</v>
      </c>
    </row>
    <row r="311" spans="1:5" x14ac:dyDescent="0.25">
      <c r="A311">
        <v>340</v>
      </c>
      <c r="C311" s="5">
        <v>2</v>
      </c>
      <c r="D311" s="2">
        <v>3</v>
      </c>
    </row>
    <row r="312" spans="1:5" x14ac:dyDescent="0.25">
      <c r="A312">
        <v>341</v>
      </c>
      <c r="C312" s="5">
        <v>2</v>
      </c>
      <c r="D312" s="2">
        <v>3</v>
      </c>
    </row>
    <row r="313" spans="1:5" x14ac:dyDescent="0.25">
      <c r="A313">
        <v>342</v>
      </c>
      <c r="C313" s="5">
        <v>2</v>
      </c>
      <c r="D313" s="2">
        <v>3</v>
      </c>
    </row>
    <row r="314" spans="1:5" x14ac:dyDescent="0.25">
      <c r="A314">
        <v>343</v>
      </c>
      <c r="C314" s="5">
        <v>2</v>
      </c>
      <c r="D314" s="2">
        <v>3</v>
      </c>
    </row>
    <row r="315" spans="1:5" x14ac:dyDescent="0.25">
      <c r="A315">
        <v>344</v>
      </c>
      <c r="C315" s="5">
        <v>2</v>
      </c>
      <c r="D315" s="2">
        <v>3</v>
      </c>
    </row>
    <row r="316" spans="1:5" x14ac:dyDescent="0.25">
      <c r="A316">
        <v>345</v>
      </c>
      <c r="C316" s="5">
        <v>2</v>
      </c>
    </row>
    <row r="317" spans="1:5" x14ac:dyDescent="0.25">
      <c r="A317">
        <v>346</v>
      </c>
      <c r="C317" s="5">
        <v>2</v>
      </c>
    </row>
    <row r="318" spans="1:5" x14ac:dyDescent="0.25">
      <c r="A318">
        <v>347</v>
      </c>
      <c r="B318" s="3">
        <v>1</v>
      </c>
    </row>
    <row r="319" spans="1:5" x14ac:dyDescent="0.25">
      <c r="A319">
        <v>348</v>
      </c>
      <c r="B319" s="3">
        <v>1</v>
      </c>
    </row>
    <row r="320" spans="1:5" x14ac:dyDescent="0.25">
      <c r="A320">
        <v>349</v>
      </c>
      <c r="B320" s="3">
        <v>1</v>
      </c>
      <c r="E320" s="4">
        <v>4</v>
      </c>
    </row>
    <row r="321" spans="1:5" x14ac:dyDescent="0.25">
      <c r="A321">
        <v>350</v>
      </c>
      <c r="B321" s="3">
        <v>1</v>
      </c>
      <c r="E321" s="4">
        <v>4</v>
      </c>
    </row>
    <row r="322" spans="1:5" x14ac:dyDescent="0.25">
      <c r="A322">
        <v>351</v>
      </c>
      <c r="B322" s="3">
        <v>1</v>
      </c>
      <c r="E322" s="4">
        <v>4</v>
      </c>
    </row>
    <row r="323" spans="1:5" x14ac:dyDescent="0.25">
      <c r="A323">
        <v>352</v>
      </c>
      <c r="B323" s="3">
        <v>1</v>
      </c>
      <c r="E323" s="4">
        <v>4</v>
      </c>
    </row>
    <row r="324" spans="1:5" x14ac:dyDescent="0.25">
      <c r="A324">
        <v>353</v>
      </c>
      <c r="B324" s="3">
        <v>1</v>
      </c>
      <c r="E324" s="4">
        <v>4</v>
      </c>
    </row>
    <row r="325" spans="1:5" x14ac:dyDescent="0.25">
      <c r="A325">
        <v>354</v>
      </c>
      <c r="B325" s="3">
        <v>1</v>
      </c>
      <c r="E325" s="4">
        <v>4</v>
      </c>
    </row>
    <row r="326" spans="1:5" x14ac:dyDescent="0.25">
      <c r="A326">
        <v>355</v>
      </c>
      <c r="B326" s="3">
        <v>1</v>
      </c>
      <c r="E326" s="4">
        <v>4</v>
      </c>
    </row>
    <row r="327" spans="1:5" x14ac:dyDescent="0.25">
      <c r="A327">
        <v>356</v>
      </c>
      <c r="B327" s="3">
        <v>1</v>
      </c>
      <c r="E327" s="4">
        <v>4</v>
      </c>
    </row>
    <row r="328" spans="1:5" x14ac:dyDescent="0.25">
      <c r="A328">
        <v>357</v>
      </c>
      <c r="E328" s="4">
        <v>4</v>
      </c>
    </row>
    <row r="329" spans="1:5" x14ac:dyDescent="0.25">
      <c r="A329">
        <v>358</v>
      </c>
      <c r="D329" s="2">
        <v>3</v>
      </c>
      <c r="E329" s="4">
        <v>4</v>
      </c>
    </row>
    <row r="330" spans="1:5" x14ac:dyDescent="0.25">
      <c r="A330">
        <v>359</v>
      </c>
      <c r="D330" s="2">
        <v>3</v>
      </c>
    </row>
    <row r="331" spans="1:5" x14ac:dyDescent="0.25">
      <c r="A331">
        <v>360</v>
      </c>
      <c r="C331" s="5">
        <v>2</v>
      </c>
      <c r="D331" s="2">
        <v>3</v>
      </c>
    </row>
    <row r="332" spans="1:5" x14ac:dyDescent="0.25">
      <c r="A332">
        <v>361</v>
      </c>
      <c r="C332" s="5">
        <v>2</v>
      </c>
      <c r="D332" s="2">
        <v>3</v>
      </c>
    </row>
    <row r="333" spans="1:5" x14ac:dyDescent="0.25">
      <c r="A333">
        <v>362</v>
      </c>
      <c r="C333" s="5">
        <v>2</v>
      </c>
      <c r="D333" s="2">
        <v>3</v>
      </c>
    </row>
    <row r="334" spans="1:5" x14ac:dyDescent="0.25">
      <c r="A334">
        <v>363</v>
      </c>
      <c r="C334" s="5">
        <v>2</v>
      </c>
      <c r="D334" s="2">
        <v>3</v>
      </c>
    </row>
    <row r="335" spans="1:5" x14ac:dyDescent="0.25">
      <c r="A335">
        <v>364</v>
      </c>
      <c r="C335" s="5">
        <v>2</v>
      </c>
      <c r="D335" s="2">
        <v>3</v>
      </c>
    </row>
    <row r="336" spans="1:5" x14ac:dyDescent="0.25">
      <c r="A336">
        <v>365</v>
      </c>
      <c r="C336" s="5">
        <v>2</v>
      </c>
      <c r="D336" s="2">
        <v>3</v>
      </c>
    </row>
    <row r="337" spans="1:5" x14ac:dyDescent="0.25">
      <c r="A337">
        <v>366</v>
      </c>
      <c r="C337" s="5">
        <v>2</v>
      </c>
      <c r="D337" s="2">
        <v>3</v>
      </c>
    </row>
    <row r="338" spans="1:5" x14ac:dyDescent="0.25">
      <c r="A338">
        <v>367</v>
      </c>
      <c r="C338" s="5">
        <v>2</v>
      </c>
    </row>
    <row r="339" spans="1:5" x14ac:dyDescent="0.25">
      <c r="A339">
        <v>368</v>
      </c>
      <c r="C339" s="5">
        <v>2</v>
      </c>
    </row>
    <row r="340" spans="1:5" x14ac:dyDescent="0.25">
      <c r="A340">
        <v>369</v>
      </c>
      <c r="B340" s="3">
        <v>1</v>
      </c>
      <c r="C340" s="5">
        <v>2</v>
      </c>
    </row>
    <row r="341" spans="1:5" x14ac:dyDescent="0.25">
      <c r="A341">
        <v>370</v>
      </c>
      <c r="B341" s="3">
        <v>1</v>
      </c>
    </row>
    <row r="342" spans="1:5" x14ac:dyDescent="0.25">
      <c r="A342">
        <v>371</v>
      </c>
      <c r="B342" s="3">
        <v>1</v>
      </c>
    </row>
    <row r="343" spans="1:5" x14ac:dyDescent="0.25">
      <c r="A343">
        <v>372</v>
      </c>
      <c r="B343" s="3">
        <v>1</v>
      </c>
    </row>
    <row r="344" spans="1:5" x14ac:dyDescent="0.25">
      <c r="A344">
        <v>373</v>
      </c>
      <c r="B344" s="3">
        <v>1</v>
      </c>
      <c r="E344" s="4">
        <v>4</v>
      </c>
    </row>
    <row r="345" spans="1:5" x14ac:dyDescent="0.25">
      <c r="A345">
        <v>374</v>
      </c>
      <c r="B345" s="3">
        <v>1</v>
      </c>
      <c r="E345" s="4">
        <v>4</v>
      </c>
    </row>
    <row r="346" spans="1:5" x14ac:dyDescent="0.25">
      <c r="A346">
        <v>375</v>
      </c>
      <c r="B346" s="3">
        <v>1</v>
      </c>
      <c r="E346" s="4">
        <v>4</v>
      </c>
    </row>
    <row r="347" spans="1:5" x14ac:dyDescent="0.25">
      <c r="A347">
        <v>376</v>
      </c>
      <c r="B347" s="3">
        <v>1</v>
      </c>
      <c r="E347" s="4">
        <v>4</v>
      </c>
    </row>
    <row r="348" spans="1:5" x14ac:dyDescent="0.25">
      <c r="A348">
        <v>377</v>
      </c>
      <c r="B348" s="3">
        <v>1</v>
      </c>
      <c r="E348" s="4">
        <v>4</v>
      </c>
    </row>
    <row r="349" spans="1:5" x14ac:dyDescent="0.25">
      <c r="A349">
        <v>378</v>
      </c>
      <c r="D349" s="2">
        <v>3</v>
      </c>
      <c r="E349" s="4">
        <v>4</v>
      </c>
    </row>
    <row r="350" spans="1:5" x14ac:dyDescent="0.25">
      <c r="A350">
        <v>379</v>
      </c>
      <c r="D350" s="2">
        <v>3</v>
      </c>
      <c r="E350" s="4">
        <v>4</v>
      </c>
    </row>
    <row r="351" spans="1:5" x14ac:dyDescent="0.25">
      <c r="A351">
        <v>380</v>
      </c>
      <c r="D351" s="2">
        <v>3</v>
      </c>
      <c r="E351" s="4">
        <v>4</v>
      </c>
    </row>
    <row r="352" spans="1:5" x14ac:dyDescent="0.25">
      <c r="A352">
        <v>381</v>
      </c>
      <c r="D352" s="2">
        <v>3</v>
      </c>
      <c r="E352" s="4">
        <v>4</v>
      </c>
    </row>
    <row r="353" spans="1:5" x14ac:dyDescent="0.25">
      <c r="A353">
        <v>382</v>
      </c>
      <c r="D353" s="2">
        <v>3</v>
      </c>
      <c r="E353" s="4">
        <v>4</v>
      </c>
    </row>
    <row r="354" spans="1:5" x14ac:dyDescent="0.25">
      <c r="A354">
        <v>383</v>
      </c>
      <c r="D354" s="2">
        <v>3</v>
      </c>
    </row>
    <row r="355" spans="1:5" x14ac:dyDescent="0.25">
      <c r="A355">
        <v>384</v>
      </c>
      <c r="C355" s="5">
        <v>2</v>
      </c>
      <c r="D355" s="2">
        <v>3</v>
      </c>
    </row>
    <row r="356" spans="1:5" x14ac:dyDescent="0.25">
      <c r="A356">
        <v>385</v>
      </c>
      <c r="C356" s="5">
        <v>2</v>
      </c>
      <c r="D356" s="2">
        <v>3</v>
      </c>
    </row>
    <row r="357" spans="1:5" x14ac:dyDescent="0.25">
      <c r="A357">
        <v>386</v>
      </c>
      <c r="C357" s="5">
        <v>2</v>
      </c>
    </row>
    <row r="358" spans="1:5" x14ac:dyDescent="0.25">
      <c r="A358">
        <v>387</v>
      </c>
      <c r="C358" s="5">
        <v>2</v>
      </c>
    </row>
    <row r="359" spans="1:5" x14ac:dyDescent="0.25">
      <c r="A359">
        <v>388</v>
      </c>
      <c r="C359" s="5">
        <v>2</v>
      </c>
    </row>
    <row r="360" spans="1:5" x14ac:dyDescent="0.25">
      <c r="A360">
        <v>389</v>
      </c>
      <c r="C360" s="5">
        <v>2</v>
      </c>
    </row>
    <row r="361" spans="1:5" x14ac:dyDescent="0.25">
      <c r="A361">
        <v>390</v>
      </c>
      <c r="B361" s="3">
        <v>1</v>
      </c>
      <c r="C361" s="5">
        <v>2</v>
      </c>
    </row>
    <row r="362" spans="1:5" x14ac:dyDescent="0.25">
      <c r="A362">
        <v>391</v>
      </c>
      <c r="B362" s="3">
        <v>1</v>
      </c>
      <c r="C362" s="5">
        <v>2</v>
      </c>
    </row>
    <row r="363" spans="1:5" x14ac:dyDescent="0.25">
      <c r="A363">
        <v>392</v>
      </c>
      <c r="B363" s="3">
        <v>1</v>
      </c>
      <c r="C363" s="5">
        <v>2</v>
      </c>
    </row>
    <row r="364" spans="1:5" x14ac:dyDescent="0.25">
      <c r="A364">
        <v>393</v>
      </c>
      <c r="B364" s="3">
        <v>1</v>
      </c>
    </row>
    <row r="365" spans="1:5" x14ac:dyDescent="0.25">
      <c r="A365">
        <v>394</v>
      </c>
      <c r="B365" s="3">
        <v>1</v>
      </c>
    </row>
    <row r="366" spans="1:5" x14ac:dyDescent="0.25">
      <c r="A366">
        <v>395</v>
      </c>
      <c r="B366" s="3">
        <v>1</v>
      </c>
    </row>
    <row r="367" spans="1:5" x14ac:dyDescent="0.25">
      <c r="A367">
        <v>396</v>
      </c>
      <c r="B367" s="3">
        <v>1</v>
      </c>
    </row>
    <row r="368" spans="1:5" x14ac:dyDescent="0.25">
      <c r="A368">
        <v>397</v>
      </c>
      <c r="B368" s="3">
        <v>1</v>
      </c>
    </row>
    <row r="369" spans="1:5" x14ac:dyDescent="0.25">
      <c r="A369">
        <v>398</v>
      </c>
      <c r="B369" s="3">
        <v>1</v>
      </c>
      <c r="E369" s="4">
        <v>4</v>
      </c>
    </row>
    <row r="370" spans="1:5" x14ac:dyDescent="0.25">
      <c r="A370">
        <v>399</v>
      </c>
      <c r="B370" s="3">
        <v>1</v>
      </c>
      <c r="D370" s="2">
        <v>3</v>
      </c>
      <c r="E370" s="4">
        <v>4</v>
      </c>
    </row>
    <row r="371" spans="1:5" x14ac:dyDescent="0.25">
      <c r="A371">
        <v>400</v>
      </c>
      <c r="D371" s="2">
        <v>3</v>
      </c>
      <c r="E371" s="4">
        <v>4</v>
      </c>
    </row>
    <row r="372" spans="1:5" x14ac:dyDescent="0.25">
      <c r="A372">
        <v>401</v>
      </c>
      <c r="D372" s="2">
        <v>3</v>
      </c>
      <c r="E372" s="4">
        <v>4</v>
      </c>
    </row>
    <row r="373" spans="1:5" x14ac:dyDescent="0.25">
      <c r="A373">
        <v>402</v>
      </c>
      <c r="D373" s="2">
        <v>3</v>
      </c>
      <c r="E373" s="4">
        <v>4</v>
      </c>
    </row>
    <row r="374" spans="1:5" x14ac:dyDescent="0.25">
      <c r="A374">
        <v>403</v>
      </c>
      <c r="D374" s="2">
        <v>3</v>
      </c>
      <c r="E374" s="4">
        <v>4</v>
      </c>
    </row>
    <row r="375" spans="1:5" x14ac:dyDescent="0.25">
      <c r="A375">
        <v>404</v>
      </c>
      <c r="D375" s="2">
        <v>3</v>
      </c>
      <c r="E375" s="4">
        <v>4</v>
      </c>
    </row>
    <row r="376" spans="1:5" x14ac:dyDescent="0.25">
      <c r="A376">
        <v>405</v>
      </c>
      <c r="D376" s="2">
        <v>3</v>
      </c>
      <c r="E376" s="4">
        <v>4</v>
      </c>
    </row>
    <row r="377" spans="1:5" x14ac:dyDescent="0.25">
      <c r="A377">
        <v>406</v>
      </c>
      <c r="C377" s="5">
        <v>2</v>
      </c>
      <c r="D377" s="2">
        <v>3</v>
      </c>
      <c r="E377" s="4">
        <v>4</v>
      </c>
    </row>
    <row r="378" spans="1:5" x14ac:dyDescent="0.25">
      <c r="A378">
        <v>407</v>
      </c>
      <c r="C378" s="5">
        <v>2</v>
      </c>
      <c r="D378" s="2">
        <v>3</v>
      </c>
    </row>
    <row r="379" spans="1:5" x14ac:dyDescent="0.25">
      <c r="A379">
        <v>408</v>
      </c>
      <c r="C379" s="5">
        <v>2</v>
      </c>
    </row>
    <row r="380" spans="1:5" x14ac:dyDescent="0.25">
      <c r="A380">
        <v>409</v>
      </c>
      <c r="C380" s="5">
        <v>2</v>
      </c>
    </row>
    <row r="381" spans="1:5" x14ac:dyDescent="0.25">
      <c r="A381">
        <v>410</v>
      </c>
      <c r="C381" s="5">
        <v>2</v>
      </c>
    </row>
    <row r="382" spans="1:5" x14ac:dyDescent="0.25">
      <c r="A382">
        <v>411</v>
      </c>
      <c r="B382" s="3">
        <v>1</v>
      </c>
      <c r="C382" s="5">
        <v>2</v>
      </c>
    </row>
    <row r="383" spans="1:5" x14ac:dyDescent="0.25">
      <c r="A383">
        <v>412</v>
      </c>
      <c r="B383" s="3">
        <v>1</v>
      </c>
      <c r="C383" s="5">
        <v>2</v>
      </c>
    </row>
    <row r="384" spans="1:5" x14ac:dyDescent="0.25">
      <c r="A384">
        <v>413</v>
      </c>
      <c r="B384" s="3">
        <v>1</v>
      </c>
      <c r="C384" s="5">
        <v>2</v>
      </c>
    </row>
    <row r="385" spans="1:5" x14ac:dyDescent="0.25">
      <c r="A385">
        <v>414</v>
      </c>
      <c r="B385" s="3">
        <v>1</v>
      </c>
      <c r="C385" s="5">
        <v>2</v>
      </c>
    </row>
    <row r="386" spans="1:5" x14ac:dyDescent="0.25">
      <c r="A386">
        <v>415</v>
      </c>
      <c r="B386" s="3">
        <v>1</v>
      </c>
    </row>
    <row r="387" spans="1:5" x14ac:dyDescent="0.25">
      <c r="A387">
        <v>416</v>
      </c>
      <c r="B387" s="3">
        <v>1</v>
      </c>
    </row>
    <row r="388" spans="1:5" x14ac:dyDescent="0.25">
      <c r="A388">
        <v>417</v>
      </c>
      <c r="B388" s="3">
        <v>1</v>
      </c>
    </row>
    <row r="389" spans="1:5" x14ac:dyDescent="0.25">
      <c r="A389">
        <v>418</v>
      </c>
      <c r="B389" s="3">
        <v>1</v>
      </c>
    </row>
    <row r="390" spans="1:5" x14ac:dyDescent="0.25">
      <c r="A390">
        <v>419</v>
      </c>
      <c r="B390" s="3">
        <v>1</v>
      </c>
    </row>
    <row r="391" spans="1:5" x14ac:dyDescent="0.25">
      <c r="A391">
        <v>420</v>
      </c>
      <c r="B391" s="3">
        <v>1</v>
      </c>
      <c r="E391" s="4">
        <v>4</v>
      </c>
    </row>
    <row r="392" spans="1:5" x14ac:dyDescent="0.25">
      <c r="A392">
        <v>421</v>
      </c>
      <c r="D392" s="2">
        <v>3</v>
      </c>
      <c r="E392" s="4">
        <v>4</v>
      </c>
    </row>
    <row r="393" spans="1:5" x14ac:dyDescent="0.25">
      <c r="A393">
        <v>422</v>
      </c>
      <c r="D393" s="2">
        <v>3</v>
      </c>
      <c r="E393" s="4">
        <v>4</v>
      </c>
    </row>
    <row r="394" spans="1:5" x14ac:dyDescent="0.25">
      <c r="A394">
        <v>423</v>
      </c>
      <c r="D394" s="2">
        <v>3</v>
      </c>
      <c r="E394" s="4">
        <v>4</v>
      </c>
    </row>
    <row r="395" spans="1:5" x14ac:dyDescent="0.25">
      <c r="A395">
        <v>424</v>
      </c>
      <c r="D395" s="2">
        <v>3</v>
      </c>
      <c r="E395" s="4">
        <v>4</v>
      </c>
    </row>
    <row r="396" spans="1:5" x14ac:dyDescent="0.25">
      <c r="A396">
        <v>425</v>
      </c>
      <c r="D396" s="2">
        <v>3</v>
      </c>
      <c r="E396" s="4">
        <v>4</v>
      </c>
    </row>
    <row r="397" spans="1:5" x14ac:dyDescent="0.25">
      <c r="A397">
        <v>426</v>
      </c>
      <c r="D397" s="2">
        <v>3</v>
      </c>
      <c r="E397" s="4">
        <v>4</v>
      </c>
    </row>
    <row r="398" spans="1:5" x14ac:dyDescent="0.25">
      <c r="A398">
        <v>427</v>
      </c>
      <c r="C398" s="5">
        <v>2</v>
      </c>
      <c r="D398" s="2">
        <v>3</v>
      </c>
      <c r="E398" s="4">
        <v>4</v>
      </c>
    </row>
    <row r="399" spans="1:5" x14ac:dyDescent="0.25">
      <c r="A399">
        <v>428</v>
      </c>
      <c r="C399" s="5">
        <v>2</v>
      </c>
      <c r="D399" s="2">
        <v>3</v>
      </c>
      <c r="E399" s="4">
        <v>4</v>
      </c>
    </row>
    <row r="400" spans="1:5" x14ac:dyDescent="0.25">
      <c r="A400">
        <v>429</v>
      </c>
      <c r="C400" s="5">
        <v>2</v>
      </c>
      <c r="D400" s="2">
        <v>3</v>
      </c>
    </row>
    <row r="401" spans="1:5" x14ac:dyDescent="0.25">
      <c r="A401">
        <v>430</v>
      </c>
      <c r="C401" s="5">
        <v>2</v>
      </c>
    </row>
    <row r="402" spans="1:5" x14ac:dyDescent="0.25">
      <c r="A402">
        <v>431</v>
      </c>
      <c r="C402" s="5">
        <v>2</v>
      </c>
    </row>
    <row r="403" spans="1:5" x14ac:dyDescent="0.25">
      <c r="A403">
        <v>432</v>
      </c>
      <c r="C403" s="5">
        <v>2</v>
      </c>
    </row>
    <row r="404" spans="1:5" x14ac:dyDescent="0.25">
      <c r="A404">
        <v>433</v>
      </c>
      <c r="C404" s="5">
        <v>2</v>
      </c>
    </row>
    <row r="405" spans="1:5" x14ac:dyDescent="0.25">
      <c r="A405">
        <v>434</v>
      </c>
      <c r="B405" s="3">
        <v>1</v>
      </c>
      <c r="C405" s="5">
        <v>2</v>
      </c>
    </row>
    <row r="406" spans="1:5" x14ac:dyDescent="0.25">
      <c r="A406">
        <v>435</v>
      </c>
      <c r="B406" s="3">
        <v>1</v>
      </c>
      <c r="C406" s="5">
        <v>2</v>
      </c>
    </row>
    <row r="407" spans="1:5" x14ac:dyDescent="0.25">
      <c r="A407">
        <v>436</v>
      </c>
      <c r="B407" s="3">
        <v>1</v>
      </c>
      <c r="C407" s="5">
        <v>2</v>
      </c>
    </row>
    <row r="408" spans="1:5" x14ac:dyDescent="0.25">
      <c r="A408">
        <v>437</v>
      </c>
      <c r="B408" s="3">
        <v>1</v>
      </c>
      <c r="C408" s="5">
        <v>2</v>
      </c>
    </row>
    <row r="409" spans="1:5" x14ac:dyDescent="0.25">
      <c r="A409">
        <v>438</v>
      </c>
      <c r="B409" s="3">
        <v>1</v>
      </c>
    </row>
    <row r="410" spans="1:5" x14ac:dyDescent="0.25">
      <c r="A410">
        <v>439</v>
      </c>
      <c r="B410" s="3">
        <v>1</v>
      </c>
    </row>
    <row r="411" spans="1:5" x14ac:dyDescent="0.25">
      <c r="A411">
        <v>440</v>
      </c>
      <c r="B411" s="3">
        <v>1</v>
      </c>
    </row>
    <row r="412" spans="1:5" x14ac:dyDescent="0.25">
      <c r="A412">
        <v>441</v>
      </c>
      <c r="B412" s="3">
        <v>1</v>
      </c>
      <c r="E412" s="4">
        <v>4</v>
      </c>
    </row>
    <row r="413" spans="1:5" x14ac:dyDescent="0.25">
      <c r="A413">
        <v>442</v>
      </c>
      <c r="B413" s="3">
        <v>1</v>
      </c>
      <c r="E413" s="4">
        <v>4</v>
      </c>
    </row>
    <row r="414" spans="1:5" x14ac:dyDescent="0.25">
      <c r="A414">
        <v>443</v>
      </c>
      <c r="B414" s="3">
        <v>1</v>
      </c>
      <c r="E414" s="4">
        <v>4</v>
      </c>
    </row>
    <row r="415" spans="1:5" x14ac:dyDescent="0.25">
      <c r="A415">
        <v>444</v>
      </c>
      <c r="D415" s="2">
        <v>3</v>
      </c>
      <c r="E415" s="4">
        <v>4</v>
      </c>
    </row>
    <row r="416" spans="1:5" x14ac:dyDescent="0.25">
      <c r="A416">
        <v>445</v>
      </c>
      <c r="D416" s="2">
        <v>3</v>
      </c>
      <c r="E416" s="4">
        <v>4</v>
      </c>
    </row>
    <row r="417" spans="1:5" x14ac:dyDescent="0.25">
      <c r="A417">
        <v>446</v>
      </c>
      <c r="D417" s="2">
        <v>3</v>
      </c>
      <c r="E417" s="4">
        <v>4</v>
      </c>
    </row>
    <row r="418" spans="1:5" x14ac:dyDescent="0.25">
      <c r="A418">
        <v>447</v>
      </c>
      <c r="D418" s="2">
        <v>3</v>
      </c>
      <c r="E418" s="4">
        <v>4</v>
      </c>
    </row>
    <row r="419" spans="1:5" x14ac:dyDescent="0.25">
      <c r="A419">
        <v>448</v>
      </c>
      <c r="D419" s="2">
        <v>3</v>
      </c>
      <c r="E419" s="4">
        <v>4</v>
      </c>
    </row>
    <row r="420" spans="1:5" x14ac:dyDescent="0.25">
      <c r="A420">
        <v>449</v>
      </c>
      <c r="C420" s="5">
        <v>2</v>
      </c>
      <c r="D420" s="2">
        <v>3</v>
      </c>
      <c r="E420" s="4">
        <v>4</v>
      </c>
    </row>
    <row r="421" spans="1:5" x14ac:dyDescent="0.25">
      <c r="A421">
        <v>450</v>
      </c>
      <c r="C421" s="5">
        <v>2</v>
      </c>
      <c r="D421" s="2">
        <v>3</v>
      </c>
      <c r="E421" s="4">
        <v>4</v>
      </c>
    </row>
    <row r="422" spans="1:5" x14ac:dyDescent="0.25">
      <c r="A422">
        <v>451</v>
      </c>
      <c r="C422" s="5">
        <v>2</v>
      </c>
      <c r="D422" s="2">
        <v>3</v>
      </c>
    </row>
    <row r="423" spans="1:5" x14ac:dyDescent="0.25">
      <c r="A423">
        <v>452</v>
      </c>
      <c r="C423" s="5">
        <v>2</v>
      </c>
      <c r="D423" s="2">
        <v>3</v>
      </c>
    </row>
    <row r="424" spans="1:5" x14ac:dyDescent="0.25">
      <c r="A424">
        <v>453</v>
      </c>
      <c r="C424" s="5">
        <v>2</v>
      </c>
      <c r="D424" s="2">
        <v>3</v>
      </c>
    </row>
    <row r="425" spans="1:5" x14ac:dyDescent="0.25">
      <c r="A425">
        <v>454</v>
      </c>
      <c r="C425" s="5">
        <v>2</v>
      </c>
    </row>
    <row r="426" spans="1:5" x14ac:dyDescent="0.25">
      <c r="A426">
        <v>455</v>
      </c>
      <c r="C426" s="5">
        <v>2</v>
      </c>
    </row>
    <row r="427" spans="1:5" x14ac:dyDescent="0.25">
      <c r="A427">
        <v>456</v>
      </c>
      <c r="B427" s="3">
        <v>1</v>
      </c>
      <c r="C427" s="5">
        <v>2</v>
      </c>
    </row>
    <row r="428" spans="1:5" x14ac:dyDescent="0.25">
      <c r="A428">
        <v>457</v>
      </c>
      <c r="B428" s="3">
        <v>1</v>
      </c>
      <c r="C428" s="5">
        <v>2</v>
      </c>
    </row>
    <row r="429" spans="1:5" x14ac:dyDescent="0.25">
      <c r="A429">
        <v>458</v>
      </c>
      <c r="B429" s="3">
        <v>1</v>
      </c>
      <c r="C429" s="5">
        <v>2</v>
      </c>
    </row>
    <row r="430" spans="1:5" x14ac:dyDescent="0.25">
      <c r="A430">
        <v>459</v>
      </c>
      <c r="B430" s="3">
        <v>1</v>
      </c>
      <c r="C430" s="5">
        <v>2</v>
      </c>
    </row>
    <row r="431" spans="1:5" x14ac:dyDescent="0.25">
      <c r="A431">
        <v>460</v>
      </c>
      <c r="B431" s="3">
        <v>1</v>
      </c>
      <c r="C431" s="5">
        <v>2</v>
      </c>
    </row>
    <row r="432" spans="1:5" x14ac:dyDescent="0.25">
      <c r="A432">
        <v>461</v>
      </c>
      <c r="B432" s="3">
        <v>1</v>
      </c>
    </row>
    <row r="433" spans="1:5" x14ac:dyDescent="0.25">
      <c r="A433">
        <v>462</v>
      </c>
      <c r="B433" s="3">
        <v>1</v>
      </c>
    </row>
    <row r="434" spans="1:5" x14ac:dyDescent="0.25">
      <c r="A434">
        <v>463</v>
      </c>
      <c r="B434" s="3">
        <v>1</v>
      </c>
    </row>
    <row r="435" spans="1:5" x14ac:dyDescent="0.25">
      <c r="A435">
        <v>464</v>
      </c>
      <c r="B435" s="3">
        <v>1</v>
      </c>
      <c r="E435" s="4">
        <v>4</v>
      </c>
    </row>
    <row r="436" spans="1:5" x14ac:dyDescent="0.25">
      <c r="A436">
        <v>465</v>
      </c>
      <c r="B436" s="3">
        <v>1</v>
      </c>
      <c r="E436" s="4">
        <v>4</v>
      </c>
    </row>
    <row r="437" spans="1:5" x14ac:dyDescent="0.25">
      <c r="A437">
        <v>466</v>
      </c>
      <c r="B437" s="3">
        <v>1</v>
      </c>
      <c r="E437" s="4">
        <v>4</v>
      </c>
    </row>
    <row r="438" spans="1:5" x14ac:dyDescent="0.25">
      <c r="A438">
        <v>467</v>
      </c>
      <c r="B438" s="3">
        <v>1</v>
      </c>
      <c r="E438" s="4">
        <v>4</v>
      </c>
    </row>
    <row r="439" spans="1:5" x14ac:dyDescent="0.25">
      <c r="A439">
        <v>468</v>
      </c>
      <c r="D439" s="2">
        <v>3</v>
      </c>
      <c r="E439" s="4">
        <v>4</v>
      </c>
    </row>
    <row r="440" spans="1:5" x14ac:dyDescent="0.25">
      <c r="A440">
        <v>469</v>
      </c>
      <c r="D440" s="2">
        <v>3</v>
      </c>
      <c r="E440" s="4">
        <v>4</v>
      </c>
    </row>
    <row r="441" spans="1:5" x14ac:dyDescent="0.25">
      <c r="A441">
        <v>470</v>
      </c>
      <c r="D441" s="2">
        <v>3</v>
      </c>
      <c r="E441" s="4">
        <v>4</v>
      </c>
    </row>
    <row r="442" spans="1:5" x14ac:dyDescent="0.25">
      <c r="A442">
        <v>471</v>
      </c>
      <c r="C442" s="5">
        <v>2</v>
      </c>
      <c r="D442" s="2">
        <v>3</v>
      </c>
      <c r="E442" s="4">
        <v>4</v>
      </c>
    </row>
    <row r="443" spans="1:5" x14ac:dyDescent="0.25">
      <c r="A443">
        <v>472</v>
      </c>
      <c r="C443" s="5">
        <v>2</v>
      </c>
      <c r="D443" s="2">
        <v>3</v>
      </c>
      <c r="E443" s="4">
        <v>4</v>
      </c>
    </row>
    <row r="444" spans="1:5" x14ac:dyDescent="0.25">
      <c r="A444">
        <v>473</v>
      </c>
      <c r="C444" s="5">
        <v>2</v>
      </c>
      <c r="D444" s="2">
        <v>3</v>
      </c>
      <c r="E444" s="4">
        <v>4</v>
      </c>
    </row>
    <row r="445" spans="1:5" x14ac:dyDescent="0.25">
      <c r="A445">
        <v>474</v>
      </c>
      <c r="C445" s="5">
        <v>2</v>
      </c>
      <c r="D445" s="2">
        <v>3</v>
      </c>
      <c r="E445" s="4">
        <v>4</v>
      </c>
    </row>
    <row r="446" spans="1:5" x14ac:dyDescent="0.25">
      <c r="A446">
        <v>475</v>
      </c>
      <c r="C446" s="5">
        <v>2</v>
      </c>
      <c r="D446" s="2">
        <v>3</v>
      </c>
    </row>
    <row r="447" spans="1:5" x14ac:dyDescent="0.25">
      <c r="A447">
        <v>476</v>
      </c>
      <c r="C447" s="5">
        <v>2</v>
      </c>
      <c r="D447" s="2">
        <v>3</v>
      </c>
    </row>
    <row r="448" spans="1:5" x14ac:dyDescent="0.25">
      <c r="A448">
        <v>477</v>
      </c>
      <c r="C448" s="5">
        <v>2</v>
      </c>
      <c r="D448" s="2">
        <v>3</v>
      </c>
    </row>
    <row r="449" spans="1:5" x14ac:dyDescent="0.25">
      <c r="A449">
        <v>478</v>
      </c>
      <c r="C449" s="5">
        <v>2</v>
      </c>
      <c r="D449" s="2">
        <v>3</v>
      </c>
    </row>
    <row r="450" spans="1:5" x14ac:dyDescent="0.25">
      <c r="A450">
        <v>479</v>
      </c>
      <c r="C450" s="5">
        <v>2</v>
      </c>
    </row>
    <row r="451" spans="1:5" x14ac:dyDescent="0.25">
      <c r="A451">
        <v>480</v>
      </c>
      <c r="C451" s="5">
        <v>2</v>
      </c>
    </row>
    <row r="452" spans="1:5" x14ac:dyDescent="0.25">
      <c r="A452">
        <v>481</v>
      </c>
      <c r="B452" s="3">
        <v>1</v>
      </c>
      <c r="C452" s="5">
        <v>2</v>
      </c>
    </row>
    <row r="453" spans="1:5" x14ac:dyDescent="0.25">
      <c r="A453">
        <v>482</v>
      </c>
      <c r="B453" s="3">
        <v>1</v>
      </c>
      <c r="C453" s="5">
        <v>2</v>
      </c>
    </row>
    <row r="454" spans="1:5" x14ac:dyDescent="0.25">
      <c r="A454">
        <v>483</v>
      </c>
      <c r="B454" s="3">
        <v>1</v>
      </c>
      <c r="C454" s="5">
        <v>2</v>
      </c>
    </row>
    <row r="455" spans="1:5" x14ac:dyDescent="0.25">
      <c r="A455">
        <v>484</v>
      </c>
      <c r="B455" s="3">
        <v>1</v>
      </c>
      <c r="C455" s="5">
        <v>2</v>
      </c>
    </row>
    <row r="456" spans="1:5" x14ac:dyDescent="0.25">
      <c r="A456">
        <v>485</v>
      </c>
      <c r="B456" s="3">
        <v>1</v>
      </c>
      <c r="C456" s="5">
        <v>2</v>
      </c>
    </row>
    <row r="457" spans="1:5" x14ac:dyDescent="0.25">
      <c r="A457">
        <v>486</v>
      </c>
      <c r="B457" s="3">
        <v>1</v>
      </c>
    </row>
    <row r="458" spans="1:5" x14ac:dyDescent="0.25">
      <c r="A458">
        <v>487</v>
      </c>
      <c r="B458" s="3">
        <v>1</v>
      </c>
      <c r="E458" s="4">
        <v>4</v>
      </c>
    </row>
    <row r="459" spans="1:5" x14ac:dyDescent="0.25">
      <c r="A459">
        <v>488</v>
      </c>
      <c r="B459" s="3">
        <v>1</v>
      </c>
      <c r="E459" s="4">
        <v>4</v>
      </c>
    </row>
    <row r="460" spans="1:5" x14ac:dyDescent="0.25">
      <c r="A460">
        <v>489</v>
      </c>
      <c r="B460" s="3">
        <v>1</v>
      </c>
      <c r="E460" s="4">
        <v>4</v>
      </c>
    </row>
    <row r="461" spans="1:5" x14ac:dyDescent="0.25">
      <c r="A461">
        <v>490</v>
      </c>
      <c r="B461" s="3">
        <v>1</v>
      </c>
      <c r="E461" s="4">
        <v>4</v>
      </c>
    </row>
    <row r="462" spans="1:5" x14ac:dyDescent="0.25">
      <c r="A462">
        <v>491</v>
      </c>
      <c r="B462" s="3">
        <v>1</v>
      </c>
      <c r="E462" s="4">
        <v>4</v>
      </c>
    </row>
    <row r="463" spans="1:5" x14ac:dyDescent="0.25">
      <c r="A463">
        <v>492</v>
      </c>
      <c r="B463" s="3">
        <v>1</v>
      </c>
      <c r="D463" s="2">
        <v>3</v>
      </c>
      <c r="E463" s="4">
        <v>4</v>
      </c>
    </row>
    <row r="464" spans="1:5" x14ac:dyDescent="0.25">
      <c r="A464">
        <v>493</v>
      </c>
      <c r="B464" s="3">
        <v>1</v>
      </c>
      <c r="D464" s="2">
        <v>3</v>
      </c>
      <c r="E464" s="4">
        <v>4</v>
      </c>
    </row>
    <row r="465" spans="1:5" x14ac:dyDescent="0.25">
      <c r="A465">
        <v>494</v>
      </c>
      <c r="B465" s="3">
        <v>1</v>
      </c>
      <c r="D465" s="2">
        <v>3</v>
      </c>
      <c r="E465" s="4">
        <v>4</v>
      </c>
    </row>
    <row r="466" spans="1:5" x14ac:dyDescent="0.25">
      <c r="A466">
        <v>495</v>
      </c>
      <c r="D466" s="2">
        <v>3</v>
      </c>
      <c r="E466" s="4">
        <v>4</v>
      </c>
    </row>
    <row r="467" spans="1:5" x14ac:dyDescent="0.25">
      <c r="A467">
        <v>496</v>
      </c>
      <c r="D467" s="2">
        <v>3</v>
      </c>
      <c r="E467" s="4">
        <v>4</v>
      </c>
    </row>
    <row r="468" spans="1:5" x14ac:dyDescent="0.25">
      <c r="A468">
        <v>497</v>
      </c>
      <c r="D468" s="2">
        <v>3</v>
      </c>
      <c r="E468" s="4">
        <v>4</v>
      </c>
    </row>
    <row r="469" spans="1:5" x14ac:dyDescent="0.25">
      <c r="A469">
        <v>498</v>
      </c>
      <c r="C469" s="5">
        <v>2</v>
      </c>
      <c r="D469" s="2">
        <v>3</v>
      </c>
      <c r="E469" s="4">
        <v>4</v>
      </c>
    </row>
    <row r="470" spans="1:5" x14ac:dyDescent="0.25">
      <c r="A470">
        <v>499</v>
      </c>
      <c r="C470" s="5">
        <v>2</v>
      </c>
      <c r="D470" s="2">
        <v>3</v>
      </c>
      <c r="E470" s="4">
        <v>4</v>
      </c>
    </row>
    <row r="471" spans="1:5" x14ac:dyDescent="0.25">
      <c r="A471">
        <v>500</v>
      </c>
      <c r="C471" s="5">
        <v>2</v>
      </c>
      <c r="D471" s="2">
        <v>3</v>
      </c>
      <c r="E471" s="4">
        <v>4</v>
      </c>
    </row>
    <row r="472" spans="1:5" x14ac:dyDescent="0.25">
      <c r="A472">
        <v>501</v>
      </c>
      <c r="C472" s="5">
        <v>2</v>
      </c>
      <c r="D472" s="2">
        <v>3</v>
      </c>
    </row>
    <row r="473" spans="1:5" x14ac:dyDescent="0.25">
      <c r="A473">
        <v>502</v>
      </c>
      <c r="C473" s="5">
        <v>2</v>
      </c>
      <c r="D473" s="2">
        <v>3</v>
      </c>
    </row>
    <row r="474" spans="1:5" x14ac:dyDescent="0.25">
      <c r="A474">
        <v>503</v>
      </c>
      <c r="C474" s="5">
        <v>2</v>
      </c>
      <c r="D474" s="2">
        <v>3</v>
      </c>
    </row>
    <row r="475" spans="1:5" x14ac:dyDescent="0.25">
      <c r="A475">
        <v>504</v>
      </c>
      <c r="C475" s="5">
        <v>2</v>
      </c>
      <c r="D475" s="2">
        <v>3</v>
      </c>
    </row>
    <row r="476" spans="1:5" x14ac:dyDescent="0.25">
      <c r="A476">
        <v>505</v>
      </c>
      <c r="C476" s="5">
        <v>2</v>
      </c>
      <c r="D476" s="2">
        <v>3</v>
      </c>
    </row>
    <row r="477" spans="1:5" x14ac:dyDescent="0.25">
      <c r="A477">
        <v>506</v>
      </c>
      <c r="C477" s="5">
        <v>2</v>
      </c>
      <c r="D477" s="2">
        <v>3</v>
      </c>
    </row>
    <row r="478" spans="1:5" x14ac:dyDescent="0.25">
      <c r="A478">
        <v>507</v>
      </c>
      <c r="C478" s="5">
        <v>2</v>
      </c>
    </row>
    <row r="479" spans="1:5" x14ac:dyDescent="0.25">
      <c r="A479">
        <v>508</v>
      </c>
      <c r="C479" s="5">
        <v>2</v>
      </c>
    </row>
    <row r="480" spans="1:5" x14ac:dyDescent="0.25">
      <c r="A480">
        <v>509</v>
      </c>
      <c r="B480" s="3">
        <v>1</v>
      </c>
      <c r="C480" s="5">
        <v>2</v>
      </c>
    </row>
    <row r="481" spans="1:6" x14ac:dyDescent="0.25">
      <c r="A481">
        <v>510</v>
      </c>
      <c r="B481" s="3">
        <v>1</v>
      </c>
      <c r="C481" s="5">
        <v>2</v>
      </c>
    </row>
    <row r="482" spans="1:6" x14ac:dyDescent="0.25">
      <c r="A482">
        <v>511</v>
      </c>
      <c r="B482" s="3">
        <v>1</v>
      </c>
      <c r="C482" s="5">
        <v>2</v>
      </c>
    </row>
    <row r="483" spans="1:6" x14ac:dyDescent="0.25">
      <c r="A483">
        <v>512</v>
      </c>
      <c r="B483" s="3">
        <v>1</v>
      </c>
      <c r="C483" s="5">
        <v>2</v>
      </c>
    </row>
    <row r="484" spans="1:6" x14ac:dyDescent="0.25">
      <c r="A484">
        <v>513</v>
      </c>
      <c r="B484" s="3">
        <v>1</v>
      </c>
      <c r="C484" s="5">
        <v>2</v>
      </c>
    </row>
    <row r="485" spans="1:6" x14ac:dyDescent="0.25">
      <c r="A485">
        <v>514</v>
      </c>
      <c r="B485" s="3">
        <v>1</v>
      </c>
      <c r="E485" s="4">
        <v>4</v>
      </c>
    </row>
    <row r="486" spans="1:6" x14ac:dyDescent="0.25">
      <c r="A486">
        <v>515</v>
      </c>
      <c r="B486" s="3">
        <v>1</v>
      </c>
      <c r="E486" s="4">
        <v>4</v>
      </c>
      <c r="F486" t="s">
        <v>22</v>
      </c>
    </row>
    <row r="487" spans="1:6" x14ac:dyDescent="0.25">
      <c r="A487">
        <v>546</v>
      </c>
    </row>
    <row r="488" spans="1:6" x14ac:dyDescent="0.25">
      <c r="A488">
        <v>547</v>
      </c>
    </row>
    <row r="489" spans="1:6" x14ac:dyDescent="0.25">
      <c r="A489">
        <v>548</v>
      </c>
      <c r="F489" t="s">
        <v>22</v>
      </c>
    </row>
    <row r="490" spans="1:6" x14ac:dyDescent="0.25">
      <c r="A490">
        <v>549</v>
      </c>
      <c r="C490" s="5">
        <v>2</v>
      </c>
      <c r="D490" s="2">
        <v>3</v>
      </c>
    </row>
    <row r="491" spans="1:6" x14ac:dyDescent="0.25">
      <c r="A491">
        <v>550</v>
      </c>
      <c r="C491" s="5">
        <v>2</v>
      </c>
      <c r="D491" s="2">
        <v>3</v>
      </c>
    </row>
    <row r="492" spans="1:6" x14ac:dyDescent="0.25">
      <c r="A492">
        <v>551</v>
      </c>
      <c r="C492" s="5">
        <v>2</v>
      </c>
      <c r="D492" s="2">
        <v>3</v>
      </c>
    </row>
    <row r="493" spans="1:6" x14ac:dyDescent="0.25">
      <c r="A493">
        <v>552</v>
      </c>
      <c r="C493" s="5">
        <v>2</v>
      </c>
      <c r="D493" s="2">
        <v>3</v>
      </c>
    </row>
    <row r="494" spans="1:6" x14ac:dyDescent="0.25">
      <c r="A494">
        <v>553</v>
      </c>
      <c r="C494" s="5">
        <v>2</v>
      </c>
      <c r="D494" s="2">
        <v>3</v>
      </c>
    </row>
    <row r="495" spans="1:6" x14ac:dyDescent="0.25">
      <c r="A495">
        <v>554</v>
      </c>
      <c r="C495" s="5">
        <v>2</v>
      </c>
      <c r="D495" s="2">
        <v>3</v>
      </c>
    </row>
    <row r="496" spans="1:6" x14ac:dyDescent="0.25">
      <c r="A496">
        <v>555</v>
      </c>
      <c r="C496" s="5">
        <v>2</v>
      </c>
      <c r="D496" s="2">
        <v>3</v>
      </c>
    </row>
    <row r="497" spans="1:5" x14ac:dyDescent="0.25">
      <c r="A497">
        <v>556</v>
      </c>
      <c r="C497" s="5">
        <v>2</v>
      </c>
      <c r="D497" s="2">
        <v>3</v>
      </c>
    </row>
    <row r="498" spans="1:5" x14ac:dyDescent="0.25">
      <c r="A498">
        <v>557</v>
      </c>
      <c r="C498" s="5">
        <v>2</v>
      </c>
      <c r="D498" s="2">
        <v>3</v>
      </c>
    </row>
    <row r="499" spans="1:5" x14ac:dyDescent="0.25">
      <c r="A499">
        <v>558</v>
      </c>
      <c r="C499" s="5">
        <v>2</v>
      </c>
      <c r="D499" s="2">
        <v>3</v>
      </c>
    </row>
    <row r="500" spans="1:5" x14ac:dyDescent="0.25">
      <c r="A500">
        <v>559</v>
      </c>
      <c r="C500" s="5">
        <v>2</v>
      </c>
      <c r="D500" s="2">
        <v>3</v>
      </c>
    </row>
    <row r="501" spans="1:5" x14ac:dyDescent="0.25">
      <c r="A501">
        <v>560</v>
      </c>
      <c r="C501" s="5">
        <v>2</v>
      </c>
      <c r="D501" s="2">
        <v>3</v>
      </c>
    </row>
    <row r="502" spans="1:5" x14ac:dyDescent="0.25">
      <c r="A502">
        <v>561</v>
      </c>
      <c r="C502" s="5">
        <v>2</v>
      </c>
      <c r="D502" s="2">
        <v>3</v>
      </c>
    </row>
    <row r="503" spans="1:5" x14ac:dyDescent="0.25">
      <c r="A503">
        <v>562</v>
      </c>
      <c r="C503" s="5">
        <v>2</v>
      </c>
      <c r="D503" s="2">
        <v>3</v>
      </c>
    </row>
    <row r="504" spans="1:5" x14ac:dyDescent="0.25">
      <c r="A504">
        <v>563</v>
      </c>
      <c r="C504" s="5">
        <v>2</v>
      </c>
      <c r="D504" s="2">
        <v>3</v>
      </c>
    </row>
    <row r="505" spans="1:5" x14ac:dyDescent="0.25">
      <c r="A505">
        <v>564</v>
      </c>
      <c r="C505" s="5">
        <v>2</v>
      </c>
    </row>
    <row r="506" spans="1:5" x14ac:dyDescent="0.25">
      <c r="A506">
        <v>565</v>
      </c>
      <c r="C506" s="5">
        <v>2</v>
      </c>
    </row>
    <row r="507" spans="1:5" x14ac:dyDescent="0.25">
      <c r="A507">
        <v>566</v>
      </c>
      <c r="B507" s="3">
        <v>1</v>
      </c>
      <c r="C507" s="5">
        <v>2</v>
      </c>
    </row>
    <row r="508" spans="1:5" x14ac:dyDescent="0.25">
      <c r="A508">
        <v>567</v>
      </c>
      <c r="B508" s="3">
        <v>1</v>
      </c>
      <c r="E508" s="4">
        <v>4</v>
      </c>
    </row>
    <row r="509" spans="1:5" x14ac:dyDescent="0.25">
      <c r="A509">
        <v>568</v>
      </c>
      <c r="B509" s="3">
        <v>1</v>
      </c>
      <c r="E509" s="4">
        <v>4</v>
      </c>
    </row>
    <row r="510" spans="1:5" x14ac:dyDescent="0.25">
      <c r="A510">
        <v>569</v>
      </c>
      <c r="B510" s="3">
        <v>1</v>
      </c>
      <c r="E510" s="4">
        <v>4</v>
      </c>
    </row>
    <row r="511" spans="1:5" x14ac:dyDescent="0.25">
      <c r="A511">
        <v>570</v>
      </c>
      <c r="B511" s="3">
        <v>1</v>
      </c>
      <c r="E511" s="4">
        <v>4</v>
      </c>
    </row>
    <row r="512" spans="1:5" x14ac:dyDescent="0.25">
      <c r="A512">
        <v>571</v>
      </c>
      <c r="B512" s="3">
        <v>1</v>
      </c>
      <c r="E512" s="4">
        <v>4</v>
      </c>
    </row>
    <row r="513" spans="1:5" x14ac:dyDescent="0.25">
      <c r="A513">
        <v>572</v>
      </c>
      <c r="B513" s="3">
        <v>1</v>
      </c>
      <c r="E513" s="4">
        <v>4</v>
      </c>
    </row>
    <row r="514" spans="1:5" x14ac:dyDescent="0.25">
      <c r="A514">
        <v>573</v>
      </c>
      <c r="B514" s="3">
        <v>1</v>
      </c>
      <c r="E514" s="4">
        <v>4</v>
      </c>
    </row>
    <row r="515" spans="1:5" x14ac:dyDescent="0.25">
      <c r="A515">
        <v>574</v>
      </c>
      <c r="B515" s="3">
        <v>1</v>
      </c>
      <c r="E515" s="4">
        <v>4</v>
      </c>
    </row>
    <row r="516" spans="1:5" x14ac:dyDescent="0.25">
      <c r="A516">
        <v>575</v>
      </c>
      <c r="B516" s="3">
        <v>1</v>
      </c>
      <c r="E516" s="4">
        <v>4</v>
      </c>
    </row>
    <row r="517" spans="1:5" x14ac:dyDescent="0.25">
      <c r="A517">
        <v>576</v>
      </c>
      <c r="B517" s="3">
        <v>1</v>
      </c>
      <c r="E517" s="4">
        <v>4</v>
      </c>
    </row>
    <row r="518" spans="1:5" x14ac:dyDescent="0.25">
      <c r="A518">
        <v>577</v>
      </c>
      <c r="B518" s="3">
        <v>1</v>
      </c>
      <c r="E518" s="4">
        <v>4</v>
      </c>
    </row>
    <row r="519" spans="1:5" x14ac:dyDescent="0.25">
      <c r="A519">
        <v>578</v>
      </c>
      <c r="B519" s="3">
        <v>1</v>
      </c>
      <c r="E519" s="4">
        <v>4</v>
      </c>
    </row>
    <row r="520" spans="1:5" x14ac:dyDescent="0.25">
      <c r="A520">
        <v>579</v>
      </c>
      <c r="E520" s="4">
        <v>4</v>
      </c>
    </row>
    <row r="521" spans="1:5" x14ac:dyDescent="0.25">
      <c r="A521">
        <v>580</v>
      </c>
      <c r="C521" s="5">
        <v>2</v>
      </c>
    </row>
    <row r="522" spans="1:5" x14ac:dyDescent="0.25">
      <c r="A522">
        <v>581</v>
      </c>
      <c r="C522" s="5">
        <v>2</v>
      </c>
    </row>
    <row r="523" spans="1:5" x14ac:dyDescent="0.25">
      <c r="A523">
        <v>582</v>
      </c>
      <c r="C523" s="5">
        <v>2</v>
      </c>
    </row>
    <row r="524" spans="1:5" x14ac:dyDescent="0.25">
      <c r="A524">
        <v>583</v>
      </c>
      <c r="C524" s="5">
        <v>2</v>
      </c>
      <c r="D524" s="2">
        <v>3</v>
      </c>
    </row>
    <row r="525" spans="1:5" x14ac:dyDescent="0.25">
      <c r="A525">
        <v>584</v>
      </c>
      <c r="C525" s="5">
        <v>2</v>
      </c>
      <c r="D525" s="2">
        <v>3</v>
      </c>
    </row>
    <row r="526" spans="1:5" x14ac:dyDescent="0.25">
      <c r="A526">
        <v>585</v>
      </c>
      <c r="C526" s="5">
        <v>2</v>
      </c>
      <c r="D526" s="2">
        <v>3</v>
      </c>
    </row>
    <row r="527" spans="1:5" x14ac:dyDescent="0.25">
      <c r="A527">
        <v>586</v>
      </c>
      <c r="C527" s="5">
        <v>2</v>
      </c>
      <c r="D527" s="2">
        <v>3</v>
      </c>
    </row>
    <row r="528" spans="1:5" x14ac:dyDescent="0.25">
      <c r="A528">
        <v>587</v>
      </c>
      <c r="C528" s="5">
        <v>2</v>
      </c>
      <c r="D528" s="2">
        <v>3</v>
      </c>
    </row>
    <row r="529" spans="1:5" x14ac:dyDescent="0.25">
      <c r="A529">
        <v>588</v>
      </c>
      <c r="C529" s="5">
        <v>2</v>
      </c>
      <c r="D529" s="2">
        <v>3</v>
      </c>
    </row>
    <row r="530" spans="1:5" x14ac:dyDescent="0.25">
      <c r="A530">
        <v>589</v>
      </c>
      <c r="C530" s="5">
        <v>2</v>
      </c>
      <c r="D530" s="2">
        <v>3</v>
      </c>
    </row>
    <row r="531" spans="1:5" x14ac:dyDescent="0.25">
      <c r="A531">
        <v>590</v>
      </c>
      <c r="C531" s="5">
        <v>2</v>
      </c>
      <c r="D531" s="2">
        <v>3</v>
      </c>
    </row>
    <row r="532" spans="1:5" x14ac:dyDescent="0.25">
      <c r="A532">
        <v>591</v>
      </c>
      <c r="C532" s="5">
        <v>2</v>
      </c>
      <c r="D532" s="2">
        <v>3</v>
      </c>
    </row>
    <row r="533" spans="1:5" x14ac:dyDescent="0.25">
      <c r="A533">
        <v>592</v>
      </c>
      <c r="D533" s="2">
        <v>3</v>
      </c>
    </row>
    <row r="534" spans="1:5" x14ac:dyDescent="0.25">
      <c r="A534">
        <v>593</v>
      </c>
      <c r="E534" s="4">
        <v>4</v>
      </c>
    </row>
    <row r="535" spans="1:5" x14ac:dyDescent="0.25">
      <c r="A535">
        <v>594</v>
      </c>
      <c r="B535" s="3">
        <v>1</v>
      </c>
      <c r="E535" s="4">
        <v>4</v>
      </c>
    </row>
    <row r="536" spans="1:5" x14ac:dyDescent="0.25">
      <c r="A536">
        <v>595</v>
      </c>
      <c r="B536" s="3">
        <v>1</v>
      </c>
      <c r="E536" s="4">
        <v>4</v>
      </c>
    </row>
    <row r="537" spans="1:5" x14ac:dyDescent="0.25">
      <c r="A537">
        <v>596</v>
      </c>
      <c r="B537" s="3">
        <v>1</v>
      </c>
      <c r="E537" s="4">
        <v>4</v>
      </c>
    </row>
    <row r="538" spans="1:5" x14ac:dyDescent="0.25">
      <c r="A538">
        <v>597</v>
      </c>
      <c r="B538" s="3">
        <v>1</v>
      </c>
      <c r="E538" s="4">
        <v>4</v>
      </c>
    </row>
    <row r="539" spans="1:5" x14ac:dyDescent="0.25">
      <c r="A539">
        <v>598</v>
      </c>
      <c r="B539" s="3">
        <v>1</v>
      </c>
      <c r="E539" s="4">
        <v>4</v>
      </c>
    </row>
    <row r="540" spans="1:5" x14ac:dyDescent="0.25">
      <c r="A540">
        <v>599</v>
      </c>
      <c r="B540" s="3">
        <v>1</v>
      </c>
      <c r="E540" s="4">
        <v>4</v>
      </c>
    </row>
    <row r="541" spans="1:5" x14ac:dyDescent="0.25">
      <c r="A541">
        <v>600</v>
      </c>
      <c r="B541" s="3">
        <v>1</v>
      </c>
      <c r="E541" s="4">
        <v>4</v>
      </c>
    </row>
    <row r="542" spans="1:5" x14ac:dyDescent="0.25">
      <c r="A542">
        <v>601</v>
      </c>
      <c r="B542" s="3">
        <v>1</v>
      </c>
      <c r="E542" s="4">
        <v>4</v>
      </c>
    </row>
    <row r="543" spans="1:5" x14ac:dyDescent="0.25">
      <c r="A543">
        <v>602</v>
      </c>
      <c r="B543" s="3">
        <v>1</v>
      </c>
      <c r="E543" s="4">
        <v>4</v>
      </c>
    </row>
    <row r="544" spans="1:5" x14ac:dyDescent="0.25">
      <c r="A544">
        <v>603</v>
      </c>
      <c r="B544" s="3">
        <v>1</v>
      </c>
    </row>
    <row r="545" spans="1:5" x14ac:dyDescent="0.25">
      <c r="A545">
        <v>604</v>
      </c>
      <c r="B545" s="3">
        <v>1</v>
      </c>
    </row>
    <row r="546" spans="1:5" x14ac:dyDescent="0.25">
      <c r="A546">
        <v>605</v>
      </c>
      <c r="B546" s="3">
        <v>1</v>
      </c>
      <c r="C546" s="5">
        <v>2</v>
      </c>
    </row>
    <row r="547" spans="1:5" x14ac:dyDescent="0.25">
      <c r="A547">
        <v>606</v>
      </c>
      <c r="C547" s="5">
        <v>2</v>
      </c>
    </row>
    <row r="548" spans="1:5" x14ac:dyDescent="0.25">
      <c r="A548">
        <v>607</v>
      </c>
      <c r="C548" s="5">
        <v>2</v>
      </c>
    </row>
    <row r="549" spans="1:5" x14ac:dyDescent="0.25">
      <c r="A549">
        <v>608</v>
      </c>
      <c r="C549" s="5">
        <v>2</v>
      </c>
    </row>
    <row r="550" spans="1:5" x14ac:dyDescent="0.25">
      <c r="A550">
        <v>609</v>
      </c>
      <c r="C550" s="5">
        <v>2</v>
      </c>
    </row>
    <row r="551" spans="1:5" x14ac:dyDescent="0.25">
      <c r="A551">
        <v>610</v>
      </c>
      <c r="C551" s="5">
        <v>2</v>
      </c>
      <c r="D551" s="2">
        <v>3</v>
      </c>
    </row>
    <row r="552" spans="1:5" x14ac:dyDescent="0.25">
      <c r="A552">
        <v>611</v>
      </c>
      <c r="C552" s="5">
        <v>2</v>
      </c>
      <c r="D552" s="2">
        <v>3</v>
      </c>
    </row>
    <row r="553" spans="1:5" x14ac:dyDescent="0.25">
      <c r="A553">
        <v>612</v>
      </c>
      <c r="C553" s="5">
        <v>2</v>
      </c>
      <c r="D553" s="2">
        <v>3</v>
      </c>
    </row>
    <row r="554" spans="1:5" x14ac:dyDescent="0.25">
      <c r="A554">
        <v>613</v>
      </c>
      <c r="C554" s="5">
        <v>2</v>
      </c>
      <c r="D554" s="2">
        <v>3</v>
      </c>
    </row>
    <row r="555" spans="1:5" x14ac:dyDescent="0.25">
      <c r="A555">
        <v>614</v>
      </c>
      <c r="D555" s="2">
        <v>3</v>
      </c>
    </row>
    <row r="556" spans="1:5" x14ac:dyDescent="0.25">
      <c r="A556">
        <v>615</v>
      </c>
      <c r="D556" s="2">
        <v>3</v>
      </c>
    </row>
    <row r="557" spans="1:5" x14ac:dyDescent="0.25">
      <c r="A557">
        <v>616</v>
      </c>
      <c r="D557" s="2">
        <v>3</v>
      </c>
      <c r="E557" s="4">
        <v>4</v>
      </c>
    </row>
    <row r="558" spans="1:5" x14ac:dyDescent="0.25">
      <c r="A558">
        <v>617</v>
      </c>
      <c r="D558" s="2">
        <v>3</v>
      </c>
      <c r="E558" s="4">
        <v>4</v>
      </c>
    </row>
    <row r="559" spans="1:5" x14ac:dyDescent="0.25">
      <c r="A559">
        <v>618</v>
      </c>
      <c r="D559" s="2">
        <v>3</v>
      </c>
      <c r="E559" s="4">
        <v>4</v>
      </c>
    </row>
    <row r="560" spans="1:5" x14ac:dyDescent="0.25">
      <c r="A560">
        <v>619</v>
      </c>
      <c r="B560" s="3">
        <v>1</v>
      </c>
      <c r="E560" s="4">
        <v>4</v>
      </c>
    </row>
    <row r="561" spans="1:5" x14ac:dyDescent="0.25">
      <c r="A561">
        <v>620</v>
      </c>
      <c r="B561" s="3">
        <v>1</v>
      </c>
      <c r="E561" s="4">
        <v>4</v>
      </c>
    </row>
    <row r="562" spans="1:5" x14ac:dyDescent="0.25">
      <c r="A562">
        <v>621</v>
      </c>
      <c r="B562" s="3">
        <v>1</v>
      </c>
      <c r="E562" s="4">
        <v>4</v>
      </c>
    </row>
    <row r="563" spans="1:5" x14ac:dyDescent="0.25">
      <c r="A563">
        <v>622</v>
      </c>
      <c r="B563" s="3">
        <v>1</v>
      </c>
      <c r="E563" s="4">
        <v>4</v>
      </c>
    </row>
    <row r="564" spans="1:5" x14ac:dyDescent="0.25">
      <c r="A564">
        <v>623</v>
      </c>
      <c r="B564" s="3">
        <v>1</v>
      </c>
      <c r="E564" s="4">
        <v>4</v>
      </c>
    </row>
    <row r="565" spans="1:5" x14ac:dyDescent="0.25">
      <c r="A565">
        <v>624</v>
      </c>
      <c r="B565" s="3">
        <v>1</v>
      </c>
    </row>
    <row r="566" spans="1:5" x14ac:dyDescent="0.25">
      <c r="A566">
        <v>625</v>
      </c>
      <c r="B566" s="3">
        <v>1</v>
      </c>
    </row>
    <row r="567" spans="1:5" x14ac:dyDescent="0.25">
      <c r="A567">
        <v>626</v>
      </c>
      <c r="B567" s="3">
        <v>1</v>
      </c>
    </row>
    <row r="568" spans="1:5" x14ac:dyDescent="0.25">
      <c r="A568">
        <v>627</v>
      </c>
      <c r="B568" s="3">
        <v>1</v>
      </c>
      <c r="C568" s="5">
        <v>2</v>
      </c>
    </row>
    <row r="569" spans="1:5" x14ac:dyDescent="0.25">
      <c r="A569">
        <v>628</v>
      </c>
      <c r="B569" s="3">
        <v>1</v>
      </c>
      <c r="C569" s="5">
        <v>2</v>
      </c>
    </row>
    <row r="570" spans="1:5" x14ac:dyDescent="0.25">
      <c r="A570">
        <v>629</v>
      </c>
      <c r="B570" s="3">
        <v>1</v>
      </c>
      <c r="C570" s="5">
        <v>2</v>
      </c>
    </row>
    <row r="571" spans="1:5" x14ac:dyDescent="0.25">
      <c r="A571">
        <v>630</v>
      </c>
      <c r="C571" s="5">
        <v>2</v>
      </c>
    </row>
    <row r="572" spans="1:5" x14ac:dyDescent="0.25">
      <c r="A572">
        <v>631</v>
      </c>
      <c r="C572" s="5">
        <v>2</v>
      </c>
    </row>
    <row r="573" spans="1:5" x14ac:dyDescent="0.25">
      <c r="A573">
        <v>632</v>
      </c>
      <c r="C573" s="5">
        <v>2</v>
      </c>
    </row>
    <row r="574" spans="1:5" x14ac:dyDescent="0.25">
      <c r="A574">
        <v>633</v>
      </c>
      <c r="C574" s="5">
        <v>2</v>
      </c>
    </row>
    <row r="575" spans="1:5" x14ac:dyDescent="0.25">
      <c r="A575">
        <v>634</v>
      </c>
      <c r="C575" s="5">
        <v>2</v>
      </c>
      <c r="D575" s="2">
        <v>3</v>
      </c>
    </row>
    <row r="576" spans="1:5" x14ac:dyDescent="0.25">
      <c r="A576">
        <v>635</v>
      </c>
      <c r="C576" s="5">
        <v>2</v>
      </c>
      <c r="D576" s="2">
        <v>3</v>
      </c>
    </row>
    <row r="577" spans="1:5" x14ac:dyDescent="0.25">
      <c r="A577">
        <v>636</v>
      </c>
      <c r="C577" s="5">
        <v>2</v>
      </c>
      <c r="D577" s="2">
        <v>3</v>
      </c>
    </row>
    <row r="578" spans="1:5" x14ac:dyDescent="0.25">
      <c r="A578">
        <v>637</v>
      </c>
      <c r="D578" s="2">
        <v>3</v>
      </c>
      <c r="E578" s="4">
        <v>4</v>
      </c>
    </row>
    <row r="579" spans="1:5" x14ac:dyDescent="0.25">
      <c r="A579">
        <v>638</v>
      </c>
      <c r="D579" s="2">
        <v>3</v>
      </c>
      <c r="E579" s="4">
        <v>4</v>
      </c>
    </row>
    <row r="580" spans="1:5" x14ac:dyDescent="0.25">
      <c r="A580">
        <v>639</v>
      </c>
      <c r="D580" s="2">
        <v>3</v>
      </c>
      <c r="E580" s="4">
        <v>4</v>
      </c>
    </row>
    <row r="581" spans="1:5" x14ac:dyDescent="0.25">
      <c r="A581">
        <v>640</v>
      </c>
      <c r="D581" s="2">
        <v>3</v>
      </c>
      <c r="E581" s="4">
        <v>4</v>
      </c>
    </row>
    <row r="582" spans="1:5" x14ac:dyDescent="0.25">
      <c r="A582">
        <v>641</v>
      </c>
      <c r="D582" s="2">
        <v>3</v>
      </c>
      <c r="E582" s="4">
        <v>4</v>
      </c>
    </row>
    <row r="583" spans="1:5" x14ac:dyDescent="0.25">
      <c r="A583">
        <v>642</v>
      </c>
      <c r="B583" s="3">
        <v>1</v>
      </c>
      <c r="E583" s="4">
        <v>4</v>
      </c>
    </row>
    <row r="584" spans="1:5" x14ac:dyDescent="0.25">
      <c r="A584">
        <v>643</v>
      </c>
      <c r="B584" s="3">
        <v>1</v>
      </c>
      <c r="E584" s="4">
        <v>4</v>
      </c>
    </row>
    <row r="585" spans="1:5" x14ac:dyDescent="0.25">
      <c r="A585">
        <v>644</v>
      </c>
      <c r="B585" s="3">
        <v>1</v>
      </c>
      <c r="E585" s="4">
        <v>4</v>
      </c>
    </row>
    <row r="586" spans="1:5" x14ac:dyDescent="0.25">
      <c r="A586">
        <v>645</v>
      </c>
      <c r="B586" s="3">
        <v>1</v>
      </c>
    </row>
    <row r="587" spans="1:5" x14ac:dyDescent="0.25">
      <c r="A587">
        <v>646</v>
      </c>
      <c r="B587" s="3">
        <v>1</v>
      </c>
    </row>
    <row r="588" spans="1:5" x14ac:dyDescent="0.25">
      <c r="A588">
        <v>647</v>
      </c>
      <c r="B588" s="3">
        <v>1</v>
      </c>
    </row>
    <row r="589" spans="1:5" x14ac:dyDescent="0.25">
      <c r="A589">
        <v>648</v>
      </c>
      <c r="B589" s="3">
        <v>1</v>
      </c>
    </row>
    <row r="590" spans="1:5" x14ac:dyDescent="0.25">
      <c r="A590">
        <v>649</v>
      </c>
      <c r="B590" s="3">
        <v>1</v>
      </c>
      <c r="C590" s="5">
        <v>2</v>
      </c>
    </row>
    <row r="591" spans="1:5" x14ac:dyDescent="0.25">
      <c r="A591">
        <v>650</v>
      </c>
      <c r="B591" s="3">
        <v>1</v>
      </c>
      <c r="C591" s="5">
        <v>2</v>
      </c>
    </row>
    <row r="592" spans="1:5" x14ac:dyDescent="0.25">
      <c r="A592">
        <v>651</v>
      </c>
      <c r="B592" s="3">
        <v>1</v>
      </c>
      <c r="C592" s="5">
        <v>2</v>
      </c>
    </row>
    <row r="593" spans="1:5" x14ac:dyDescent="0.25">
      <c r="A593">
        <v>652</v>
      </c>
      <c r="C593" s="5">
        <v>2</v>
      </c>
    </row>
    <row r="594" spans="1:5" x14ac:dyDescent="0.25">
      <c r="A594">
        <v>653</v>
      </c>
      <c r="C594" s="5">
        <v>2</v>
      </c>
    </row>
    <row r="595" spans="1:5" x14ac:dyDescent="0.25">
      <c r="A595">
        <v>654</v>
      </c>
      <c r="C595" s="5">
        <v>2</v>
      </c>
    </row>
    <row r="596" spans="1:5" x14ac:dyDescent="0.25">
      <c r="A596">
        <v>655</v>
      </c>
      <c r="C596" s="5">
        <v>2</v>
      </c>
    </row>
    <row r="597" spans="1:5" x14ac:dyDescent="0.25">
      <c r="A597">
        <v>656</v>
      </c>
      <c r="C597" s="5">
        <v>2</v>
      </c>
    </row>
    <row r="598" spans="1:5" x14ac:dyDescent="0.25">
      <c r="A598">
        <v>657</v>
      </c>
      <c r="C598" s="5">
        <v>2</v>
      </c>
      <c r="D598" s="2">
        <v>3</v>
      </c>
    </row>
    <row r="599" spans="1:5" x14ac:dyDescent="0.25">
      <c r="A599">
        <v>658</v>
      </c>
      <c r="D599" s="2">
        <v>3</v>
      </c>
    </row>
    <row r="600" spans="1:5" x14ac:dyDescent="0.25">
      <c r="A600">
        <v>659</v>
      </c>
      <c r="D600" s="2">
        <v>3</v>
      </c>
      <c r="E600" s="4">
        <v>4</v>
      </c>
    </row>
    <row r="601" spans="1:5" x14ac:dyDescent="0.25">
      <c r="A601">
        <v>660</v>
      </c>
      <c r="D601" s="2">
        <v>3</v>
      </c>
      <c r="E601" s="4">
        <v>4</v>
      </c>
    </row>
    <row r="602" spans="1:5" x14ac:dyDescent="0.25">
      <c r="A602">
        <v>661</v>
      </c>
      <c r="D602" s="2">
        <v>3</v>
      </c>
      <c r="E602" s="4">
        <v>4</v>
      </c>
    </row>
    <row r="603" spans="1:5" x14ac:dyDescent="0.25">
      <c r="A603">
        <v>662</v>
      </c>
      <c r="D603" s="2">
        <v>3</v>
      </c>
      <c r="E603" s="4">
        <v>4</v>
      </c>
    </row>
    <row r="604" spans="1:5" x14ac:dyDescent="0.25">
      <c r="A604">
        <v>663</v>
      </c>
      <c r="D604" s="2">
        <v>3</v>
      </c>
      <c r="E604" s="4">
        <v>4</v>
      </c>
    </row>
    <row r="605" spans="1:5" x14ac:dyDescent="0.25">
      <c r="A605">
        <v>664</v>
      </c>
      <c r="B605" s="3">
        <v>1</v>
      </c>
      <c r="D605" s="2">
        <v>3</v>
      </c>
      <c r="E605" s="4">
        <v>4</v>
      </c>
    </row>
    <row r="606" spans="1:5" x14ac:dyDescent="0.25">
      <c r="A606">
        <v>665</v>
      </c>
      <c r="B606" s="3">
        <v>1</v>
      </c>
      <c r="E606" s="4">
        <v>4</v>
      </c>
    </row>
    <row r="607" spans="1:5" x14ac:dyDescent="0.25">
      <c r="A607">
        <v>666</v>
      </c>
      <c r="B607" s="3">
        <v>1</v>
      </c>
      <c r="E607" s="4">
        <v>4</v>
      </c>
    </row>
    <row r="608" spans="1:5" x14ac:dyDescent="0.25">
      <c r="A608">
        <v>667</v>
      </c>
      <c r="B608" s="3">
        <v>1</v>
      </c>
    </row>
    <row r="609" spans="1:5" x14ac:dyDescent="0.25">
      <c r="A609">
        <v>668</v>
      </c>
      <c r="B609" s="3">
        <v>1</v>
      </c>
    </row>
    <row r="610" spans="1:5" x14ac:dyDescent="0.25">
      <c r="A610">
        <v>669</v>
      </c>
      <c r="B610" s="3">
        <v>1</v>
      </c>
    </row>
    <row r="611" spans="1:5" x14ac:dyDescent="0.25">
      <c r="A611">
        <v>670</v>
      </c>
      <c r="B611" s="3">
        <v>1</v>
      </c>
    </row>
    <row r="612" spans="1:5" x14ac:dyDescent="0.25">
      <c r="A612">
        <v>671</v>
      </c>
      <c r="B612" s="3">
        <v>1</v>
      </c>
    </row>
    <row r="613" spans="1:5" x14ac:dyDescent="0.25">
      <c r="A613">
        <v>672</v>
      </c>
      <c r="B613" s="3">
        <v>1</v>
      </c>
      <c r="C613" s="5">
        <v>2</v>
      </c>
    </row>
    <row r="614" spans="1:5" x14ac:dyDescent="0.25">
      <c r="A614">
        <v>673</v>
      </c>
      <c r="B614" s="3">
        <v>1</v>
      </c>
      <c r="C614" s="5">
        <v>2</v>
      </c>
    </row>
    <row r="615" spans="1:5" x14ac:dyDescent="0.25">
      <c r="A615">
        <v>674</v>
      </c>
      <c r="B615" s="3">
        <v>1</v>
      </c>
      <c r="C615" s="5">
        <v>2</v>
      </c>
    </row>
    <row r="616" spans="1:5" x14ac:dyDescent="0.25">
      <c r="A616">
        <v>675</v>
      </c>
      <c r="C616" s="5">
        <v>2</v>
      </c>
    </row>
    <row r="617" spans="1:5" x14ac:dyDescent="0.25">
      <c r="A617">
        <v>676</v>
      </c>
      <c r="C617" s="5">
        <v>2</v>
      </c>
    </row>
    <row r="618" spans="1:5" x14ac:dyDescent="0.25">
      <c r="A618">
        <v>677</v>
      </c>
      <c r="C618" s="5">
        <v>2</v>
      </c>
    </row>
    <row r="619" spans="1:5" x14ac:dyDescent="0.25">
      <c r="A619">
        <v>678</v>
      </c>
      <c r="C619" s="5">
        <v>2</v>
      </c>
    </row>
    <row r="620" spans="1:5" x14ac:dyDescent="0.25">
      <c r="A620">
        <v>679</v>
      </c>
      <c r="C620" s="5">
        <v>2</v>
      </c>
      <c r="D620" s="2">
        <v>3</v>
      </c>
    </row>
    <row r="621" spans="1:5" x14ac:dyDescent="0.25">
      <c r="A621">
        <v>680</v>
      </c>
      <c r="D621" s="2">
        <v>3</v>
      </c>
      <c r="E621" s="4">
        <v>4</v>
      </c>
    </row>
    <row r="622" spans="1:5" x14ac:dyDescent="0.25">
      <c r="A622">
        <v>681</v>
      </c>
      <c r="D622" s="2">
        <v>3</v>
      </c>
      <c r="E622" s="4">
        <v>4</v>
      </c>
    </row>
    <row r="623" spans="1:5" x14ac:dyDescent="0.25">
      <c r="A623">
        <v>682</v>
      </c>
      <c r="D623" s="2">
        <v>3</v>
      </c>
      <c r="E623" s="4">
        <v>4</v>
      </c>
    </row>
    <row r="624" spans="1:5" x14ac:dyDescent="0.25">
      <c r="A624">
        <v>683</v>
      </c>
      <c r="D624" s="2">
        <v>3</v>
      </c>
      <c r="E624" s="4">
        <v>4</v>
      </c>
    </row>
    <row r="625" spans="1:5" x14ac:dyDescent="0.25">
      <c r="A625">
        <v>684</v>
      </c>
      <c r="D625" s="2">
        <v>3</v>
      </c>
      <c r="E625" s="4">
        <v>4</v>
      </c>
    </row>
    <row r="626" spans="1:5" x14ac:dyDescent="0.25">
      <c r="A626">
        <v>685</v>
      </c>
      <c r="D626" s="2">
        <v>3</v>
      </c>
      <c r="E626" s="4">
        <v>4</v>
      </c>
    </row>
    <row r="627" spans="1:5" x14ac:dyDescent="0.25">
      <c r="A627">
        <v>686</v>
      </c>
      <c r="B627" s="3">
        <v>1</v>
      </c>
      <c r="D627" s="2">
        <v>3</v>
      </c>
      <c r="E627" s="4">
        <v>4</v>
      </c>
    </row>
    <row r="628" spans="1:5" x14ac:dyDescent="0.25">
      <c r="A628">
        <v>687</v>
      </c>
      <c r="B628" s="3">
        <v>1</v>
      </c>
      <c r="E628" s="4">
        <v>4</v>
      </c>
    </row>
    <row r="629" spans="1:5" x14ac:dyDescent="0.25">
      <c r="A629">
        <v>688</v>
      </c>
      <c r="B629" s="3">
        <v>1</v>
      </c>
    </row>
    <row r="630" spans="1:5" x14ac:dyDescent="0.25">
      <c r="A630">
        <v>689</v>
      </c>
      <c r="B630" s="3">
        <v>1</v>
      </c>
    </row>
    <row r="631" spans="1:5" x14ac:dyDescent="0.25">
      <c r="A631">
        <v>690</v>
      </c>
      <c r="B631" s="3">
        <v>1</v>
      </c>
    </row>
    <row r="632" spans="1:5" x14ac:dyDescent="0.25">
      <c r="A632">
        <v>691</v>
      </c>
      <c r="B632" s="3">
        <v>1</v>
      </c>
    </row>
    <row r="633" spans="1:5" x14ac:dyDescent="0.25">
      <c r="A633">
        <v>692</v>
      </c>
      <c r="B633" s="3">
        <v>1</v>
      </c>
      <c r="C633" s="5">
        <v>2</v>
      </c>
    </row>
    <row r="634" spans="1:5" x14ac:dyDescent="0.25">
      <c r="A634">
        <v>693</v>
      </c>
      <c r="B634" s="3">
        <v>1</v>
      </c>
      <c r="C634" s="5">
        <v>2</v>
      </c>
    </row>
    <row r="635" spans="1:5" x14ac:dyDescent="0.25">
      <c r="A635">
        <v>694</v>
      </c>
      <c r="B635" s="3">
        <v>1</v>
      </c>
      <c r="C635" s="5">
        <v>2</v>
      </c>
    </row>
    <row r="636" spans="1:5" x14ac:dyDescent="0.25">
      <c r="A636">
        <v>695</v>
      </c>
      <c r="B636" s="3">
        <v>1</v>
      </c>
      <c r="C636" s="5">
        <v>2</v>
      </c>
    </row>
    <row r="637" spans="1:5" x14ac:dyDescent="0.25">
      <c r="A637">
        <v>696</v>
      </c>
      <c r="C637" s="5">
        <v>2</v>
      </c>
    </row>
    <row r="638" spans="1:5" x14ac:dyDescent="0.25">
      <c r="A638">
        <v>697</v>
      </c>
      <c r="C638" s="5">
        <v>2</v>
      </c>
    </row>
    <row r="639" spans="1:5" x14ac:dyDescent="0.25">
      <c r="A639">
        <v>698</v>
      </c>
      <c r="C639" s="5">
        <v>2</v>
      </c>
    </row>
    <row r="640" spans="1:5" x14ac:dyDescent="0.25">
      <c r="A640">
        <v>699</v>
      </c>
      <c r="C640" s="5">
        <v>2</v>
      </c>
    </row>
    <row r="641" spans="1:5" x14ac:dyDescent="0.25">
      <c r="A641">
        <v>700</v>
      </c>
      <c r="C641" s="5">
        <v>2</v>
      </c>
    </row>
    <row r="642" spans="1:5" x14ac:dyDescent="0.25">
      <c r="A642">
        <v>701</v>
      </c>
      <c r="C642" s="5">
        <v>2</v>
      </c>
    </row>
    <row r="643" spans="1:5" x14ac:dyDescent="0.25">
      <c r="A643">
        <v>702</v>
      </c>
      <c r="D643" s="2">
        <v>3</v>
      </c>
      <c r="E643" s="4">
        <v>4</v>
      </c>
    </row>
    <row r="644" spans="1:5" x14ac:dyDescent="0.25">
      <c r="A644">
        <v>703</v>
      </c>
      <c r="D644" s="2">
        <v>3</v>
      </c>
      <c r="E644" s="4">
        <v>4</v>
      </c>
    </row>
    <row r="645" spans="1:5" x14ac:dyDescent="0.25">
      <c r="A645">
        <v>704</v>
      </c>
      <c r="D645" s="2">
        <v>3</v>
      </c>
      <c r="E645" s="4">
        <v>4</v>
      </c>
    </row>
    <row r="646" spans="1:5" x14ac:dyDescent="0.25">
      <c r="A646">
        <v>705</v>
      </c>
      <c r="D646" s="2">
        <v>3</v>
      </c>
      <c r="E646" s="4">
        <v>4</v>
      </c>
    </row>
    <row r="647" spans="1:5" x14ac:dyDescent="0.25">
      <c r="A647">
        <v>706</v>
      </c>
      <c r="D647" s="2">
        <v>3</v>
      </c>
      <c r="E647" s="4">
        <v>4</v>
      </c>
    </row>
    <row r="648" spans="1:5" x14ac:dyDescent="0.25">
      <c r="A648">
        <v>707</v>
      </c>
      <c r="B648" s="3">
        <v>1</v>
      </c>
      <c r="D648" s="2">
        <v>3</v>
      </c>
      <c r="E648" s="4">
        <v>4</v>
      </c>
    </row>
    <row r="649" spans="1:5" x14ac:dyDescent="0.25">
      <c r="A649">
        <v>708</v>
      </c>
      <c r="B649" s="3">
        <v>1</v>
      </c>
      <c r="D649" s="2">
        <v>3</v>
      </c>
      <c r="E649" s="4">
        <v>4</v>
      </c>
    </row>
    <row r="650" spans="1:5" x14ac:dyDescent="0.25">
      <c r="A650">
        <v>709</v>
      </c>
      <c r="B650" s="3">
        <v>1</v>
      </c>
      <c r="E650" s="4">
        <v>4</v>
      </c>
    </row>
    <row r="651" spans="1:5" x14ac:dyDescent="0.25">
      <c r="A651">
        <v>710</v>
      </c>
      <c r="B651" s="3">
        <v>1</v>
      </c>
      <c r="E651" s="4">
        <v>4</v>
      </c>
    </row>
    <row r="652" spans="1:5" x14ac:dyDescent="0.25">
      <c r="A652">
        <v>711</v>
      </c>
      <c r="B652" s="3">
        <v>1</v>
      </c>
    </row>
    <row r="653" spans="1:5" x14ac:dyDescent="0.25">
      <c r="A653">
        <v>712</v>
      </c>
      <c r="B653" s="3">
        <v>1</v>
      </c>
    </row>
    <row r="654" spans="1:5" x14ac:dyDescent="0.25">
      <c r="A654">
        <v>713</v>
      </c>
      <c r="B654" s="3">
        <v>1</v>
      </c>
    </row>
    <row r="655" spans="1:5" x14ac:dyDescent="0.25">
      <c r="A655">
        <v>714</v>
      </c>
      <c r="B655" s="3">
        <v>1</v>
      </c>
    </row>
    <row r="656" spans="1:5" x14ac:dyDescent="0.25">
      <c r="A656">
        <v>715</v>
      </c>
      <c r="B656" s="3">
        <v>1</v>
      </c>
      <c r="C656" s="5">
        <v>2</v>
      </c>
    </row>
    <row r="657" spans="1:5" x14ac:dyDescent="0.25">
      <c r="A657">
        <v>716</v>
      </c>
      <c r="B657" s="3">
        <v>1</v>
      </c>
      <c r="C657" s="5">
        <v>2</v>
      </c>
    </row>
    <row r="658" spans="1:5" x14ac:dyDescent="0.25">
      <c r="A658">
        <v>717</v>
      </c>
      <c r="C658" s="5">
        <v>2</v>
      </c>
    </row>
    <row r="659" spans="1:5" x14ac:dyDescent="0.25">
      <c r="A659">
        <v>718</v>
      </c>
      <c r="C659" s="5">
        <v>2</v>
      </c>
    </row>
    <row r="660" spans="1:5" x14ac:dyDescent="0.25">
      <c r="A660">
        <v>719</v>
      </c>
      <c r="C660" s="5">
        <v>2</v>
      </c>
    </row>
    <row r="661" spans="1:5" x14ac:dyDescent="0.25">
      <c r="A661">
        <v>720</v>
      </c>
      <c r="C661" s="5">
        <v>2</v>
      </c>
    </row>
    <row r="662" spans="1:5" x14ac:dyDescent="0.25">
      <c r="A662">
        <v>721</v>
      </c>
      <c r="C662" s="5">
        <v>2</v>
      </c>
    </row>
    <row r="663" spans="1:5" x14ac:dyDescent="0.25">
      <c r="A663">
        <v>722</v>
      </c>
      <c r="C663" s="5">
        <v>2</v>
      </c>
      <c r="D663" s="2">
        <v>3</v>
      </c>
    </row>
    <row r="664" spans="1:5" x14ac:dyDescent="0.25">
      <c r="A664">
        <v>723</v>
      </c>
      <c r="C664" s="5">
        <v>2</v>
      </c>
      <c r="D664" s="2">
        <v>3</v>
      </c>
    </row>
    <row r="665" spans="1:5" x14ac:dyDescent="0.25">
      <c r="A665">
        <v>724</v>
      </c>
      <c r="C665" s="5">
        <v>2</v>
      </c>
      <c r="D665" s="2">
        <v>3</v>
      </c>
      <c r="E665" s="4">
        <v>4</v>
      </c>
    </row>
    <row r="666" spans="1:5" x14ac:dyDescent="0.25">
      <c r="A666">
        <v>725</v>
      </c>
      <c r="D666" s="2">
        <v>3</v>
      </c>
      <c r="E666" s="4">
        <v>4</v>
      </c>
    </row>
    <row r="667" spans="1:5" x14ac:dyDescent="0.25">
      <c r="A667">
        <v>726</v>
      </c>
      <c r="D667" s="2">
        <v>3</v>
      </c>
      <c r="E667" s="4">
        <v>4</v>
      </c>
    </row>
    <row r="668" spans="1:5" x14ac:dyDescent="0.25">
      <c r="A668">
        <v>727</v>
      </c>
      <c r="D668" s="2">
        <v>3</v>
      </c>
      <c r="E668" s="4">
        <v>4</v>
      </c>
    </row>
    <row r="669" spans="1:5" x14ac:dyDescent="0.25">
      <c r="A669">
        <v>728</v>
      </c>
      <c r="D669" s="2">
        <v>3</v>
      </c>
      <c r="E669" s="4">
        <v>4</v>
      </c>
    </row>
    <row r="670" spans="1:5" x14ac:dyDescent="0.25">
      <c r="A670">
        <v>729</v>
      </c>
      <c r="D670" s="2">
        <v>3</v>
      </c>
      <c r="E670" s="4">
        <v>4</v>
      </c>
    </row>
    <row r="671" spans="1:5" x14ac:dyDescent="0.25">
      <c r="A671">
        <v>730</v>
      </c>
      <c r="B671" s="3">
        <v>1</v>
      </c>
      <c r="D671" s="2">
        <v>3</v>
      </c>
      <c r="E671" s="4">
        <v>4</v>
      </c>
    </row>
    <row r="672" spans="1:5" x14ac:dyDescent="0.25">
      <c r="A672">
        <v>731</v>
      </c>
      <c r="B672" s="3">
        <v>1</v>
      </c>
      <c r="E672" s="4">
        <v>4</v>
      </c>
    </row>
    <row r="673" spans="1:5" x14ac:dyDescent="0.25">
      <c r="A673">
        <v>732</v>
      </c>
      <c r="B673" s="3">
        <v>1</v>
      </c>
      <c r="E673" s="4">
        <v>4</v>
      </c>
    </row>
    <row r="674" spans="1:5" x14ac:dyDescent="0.25">
      <c r="A674">
        <v>733</v>
      </c>
      <c r="B674" s="3">
        <v>1</v>
      </c>
      <c r="E674" s="4">
        <v>4</v>
      </c>
    </row>
    <row r="675" spans="1:5" x14ac:dyDescent="0.25">
      <c r="A675">
        <v>734</v>
      </c>
      <c r="B675" s="3">
        <v>1</v>
      </c>
    </row>
    <row r="676" spans="1:5" x14ac:dyDescent="0.25">
      <c r="A676">
        <v>735</v>
      </c>
      <c r="B676" s="3">
        <v>1</v>
      </c>
    </row>
    <row r="677" spans="1:5" x14ac:dyDescent="0.25">
      <c r="A677">
        <v>736</v>
      </c>
      <c r="B677" s="3">
        <v>1</v>
      </c>
    </row>
    <row r="678" spans="1:5" x14ac:dyDescent="0.25">
      <c r="A678">
        <v>737</v>
      </c>
      <c r="B678" s="3">
        <v>1</v>
      </c>
      <c r="C678" s="5">
        <v>2</v>
      </c>
    </row>
    <row r="679" spans="1:5" x14ac:dyDescent="0.25">
      <c r="A679">
        <v>738</v>
      </c>
      <c r="B679" s="3">
        <v>1</v>
      </c>
      <c r="C679" s="5">
        <v>2</v>
      </c>
    </row>
    <row r="680" spans="1:5" x14ac:dyDescent="0.25">
      <c r="A680">
        <v>739</v>
      </c>
      <c r="B680" s="3">
        <v>1</v>
      </c>
      <c r="C680" s="5">
        <v>2</v>
      </c>
    </row>
    <row r="681" spans="1:5" x14ac:dyDescent="0.25">
      <c r="A681">
        <v>740</v>
      </c>
      <c r="C681" s="5">
        <v>2</v>
      </c>
    </row>
    <row r="682" spans="1:5" x14ac:dyDescent="0.25">
      <c r="A682">
        <v>741</v>
      </c>
      <c r="C682" s="5">
        <v>2</v>
      </c>
    </row>
    <row r="683" spans="1:5" x14ac:dyDescent="0.25">
      <c r="A683">
        <v>742</v>
      </c>
      <c r="C683" s="5">
        <v>2</v>
      </c>
    </row>
    <row r="684" spans="1:5" x14ac:dyDescent="0.25">
      <c r="A684">
        <v>743</v>
      </c>
      <c r="C684" s="5">
        <v>2</v>
      </c>
    </row>
    <row r="685" spans="1:5" x14ac:dyDescent="0.25">
      <c r="A685">
        <v>744</v>
      </c>
      <c r="C685" s="5">
        <v>2</v>
      </c>
    </row>
    <row r="686" spans="1:5" x14ac:dyDescent="0.25">
      <c r="A686">
        <v>745</v>
      </c>
      <c r="C686" s="5">
        <v>2</v>
      </c>
    </row>
    <row r="687" spans="1:5" x14ac:dyDescent="0.25">
      <c r="A687">
        <v>746</v>
      </c>
      <c r="C687" s="5">
        <v>2</v>
      </c>
      <c r="D687" s="2">
        <v>3</v>
      </c>
    </row>
    <row r="688" spans="1:5" x14ac:dyDescent="0.25">
      <c r="A688">
        <v>747</v>
      </c>
      <c r="C688" s="5">
        <v>2</v>
      </c>
      <c r="D688" s="2">
        <v>3</v>
      </c>
    </row>
    <row r="689" spans="1:5" x14ac:dyDescent="0.25">
      <c r="A689">
        <v>748</v>
      </c>
      <c r="D689" s="2">
        <v>3</v>
      </c>
      <c r="E689" s="4">
        <v>4</v>
      </c>
    </row>
    <row r="690" spans="1:5" x14ac:dyDescent="0.25">
      <c r="A690">
        <v>749</v>
      </c>
      <c r="D690" s="2">
        <v>3</v>
      </c>
      <c r="E690" s="4">
        <v>4</v>
      </c>
    </row>
    <row r="691" spans="1:5" x14ac:dyDescent="0.25">
      <c r="A691">
        <v>750</v>
      </c>
      <c r="D691" s="2">
        <v>3</v>
      </c>
      <c r="E691" s="4">
        <v>4</v>
      </c>
    </row>
    <row r="692" spans="1:5" x14ac:dyDescent="0.25">
      <c r="A692">
        <v>751</v>
      </c>
      <c r="D692" s="2">
        <v>3</v>
      </c>
      <c r="E692" s="4">
        <v>4</v>
      </c>
    </row>
    <row r="693" spans="1:5" x14ac:dyDescent="0.25">
      <c r="A693">
        <v>752</v>
      </c>
      <c r="B693" s="3">
        <v>1</v>
      </c>
      <c r="D693" s="2">
        <v>3</v>
      </c>
      <c r="E693" s="4">
        <v>4</v>
      </c>
    </row>
    <row r="694" spans="1:5" x14ac:dyDescent="0.25">
      <c r="A694">
        <v>753</v>
      </c>
      <c r="B694" s="3">
        <v>1</v>
      </c>
      <c r="D694" s="2">
        <v>3</v>
      </c>
      <c r="E694" s="4">
        <v>4</v>
      </c>
    </row>
    <row r="695" spans="1:5" x14ac:dyDescent="0.25">
      <c r="A695">
        <v>754</v>
      </c>
      <c r="B695" s="3">
        <v>1</v>
      </c>
      <c r="E695" s="4">
        <v>4</v>
      </c>
    </row>
    <row r="696" spans="1:5" x14ac:dyDescent="0.25">
      <c r="A696">
        <v>755</v>
      </c>
      <c r="B696" s="3">
        <v>1</v>
      </c>
      <c r="E696" s="4">
        <v>4</v>
      </c>
    </row>
    <row r="697" spans="1:5" x14ac:dyDescent="0.25">
      <c r="A697">
        <v>756</v>
      </c>
      <c r="B697" s="3">
        <v>1</v>
      </c>
      <c r="E697" s="4">
        <v>4</v>
      </c>
    </row>
    <row r="698" spans="1:5" x14ac:dyDescent="0.25">
      <c r="A698">
        <v>757</v>
      </c>
      <c r="B698" s="3">
        <v>1</v>
      </c>
      <c r="E698" s="4">
        <v>4</v>
      </c>
    </row>
    <row r="699" spans="1:5" x14ac:dyDescent="0.25">
      <c r="A699">
        <v>758</v>
      </c>
      <c r="B699" s="3">
        <v>1</v>
      </c>
    </row>
    <row r="700" spans="1:5" x14ac:dyDescent="0.25">
      <c r="A700">
        <v>759</v>
      </c>
      <c r="B700" s="3">
        <v>1</v>
      </c>
    </row>
    <row r="701" spans="1:5" x14ac:dyDescent="0.25">
      <c r="A701">
        <v>760</v>
      </c>
      <c r="B701" s="3">
        <v>1</v>
      </c>
    </row>
    <row r="702" spans="1:5" x14ac:dyDescent="0.25">
      <c r="A702">
        <v>761</v>
      </c>
      <c r="B702" s="3">
        <v>1</v>
      </c>
      <c r="C702" s="5">
        <v>2</v>
      </c>
    </row>
    <row r="703" spans="1:5" x14ac:dyDescent="0.25">
      <c r="A703">
        <v>762</v>
      </c>
      <c r="B703" s="3">
        <v>1</v>
      </c>
      <c r="C703" s="5">
        <v>2</v>
      </c>
    </row>
    <row r="704" spans="1:5" x14ac:dyDescent="0.25">
      <c r="A704">
        <v>763</v>
      </c>
      <c r="B704" s="3">
        <v>1</v>
      </c>
      <c r="C704" s="5">
        <v>2</v>
      </c>
    </row>
    <row r="705" spans="1:5" x14ac:dyDescent="0.25">
      <c r="A705">
        <v>764</v>
      </c>
      <c r="C705" s="5">
        <v>2</v>
      </c>
    </row>
    <row r="706" spans="1:5" x14ac:dyDescent="0.25">
      <c r="A706">
        <v>765</v>
      </c>
      <c r="C706" s="5">
        <v>2</v>
      </c>
    </row>
    <row r="707" spans="1:5" x14ac:dyDescent="0.25">
      <c r="A707">
        <v>766</v>
      </c>
      <c r="C707" s="5">
        <v>2</v>
      </c>
    </row>
    <row r="708" spans="1:5" x14ac:dyDescent="0.25">
      <c r="A708">
        <v>767</v>
      </c>
      <c r="C708" s="5">
        <v>2</v>
      </c>
    </row>
    <row r="709" spans="1:5" x14ac:dyDescent="0.25">
      <c r="A709">
        <v>768</v>
      </c>
      <c r="C709" s="5">
        <v>2</v>
      </c>
      <c r="D709" s="2">
        <v>3</v>
      </c>
    </row>
    <row r="710" spans="1:5" x14ac:dyDescent="0.25">
      <c r="A710">
        <v>769</v>
      </c>
      <c r="C710" s="5">
        <v>2</v>
      </c>
      <c r="D710" s="2">
        <v>3</v>
      </c>
    </row>
    <row r="711" spans="1:5" x14ac:dyDescent="0.25">
      <c r="A711">
        <v>770</v>
      </c>
      <c r="C711" s="5">
        <v>2</v>
      </c>
      <c r="D711" s="2">
        <v>3</v>
      </c>
    </row>
    <row r="712" spans="1:5" x14ac:dyDescent="0.25">
      <c r="A712">
        <v>771</v>
      </c>
      <c r="C712" s="5">
        <v>2</v>
      </c>
      <c r="D712" s="2">
        <v>3</v>
      </c>
    </row>
    <row r="713" spans="1:5" x14ac:dyDescent="0.25">
      <c r="A713">
        <v>772</v>
      </c>
      <c r="C713" s="5">
        <v>2</v>
      </c>
      <c r="D713" s="2">
        <v>3</v>
      </c>
      <c r="E713" s="4">
        <v>4</v>
      </c>
    </row>
    <row r="714" spans="1:5" x14ac:dyDescent="0.25">
      <c r="A714">
        <v>773</v>
      </c>
      <c r="C714" s="5">
        <v>2</v>
      </c>
      <c r="D714" s="2">
        <v>3</v>
      </c>
      <c r="E714" s="4">
        <v>4</v>
      </c>
    </row>
    <row r="715" spans="1:5" x14ac:dyDescent="0.25">
      <c r="A715">
        <v>774</v>
      </c>
      <c r="D715" s="2">
        <v>3</v>
      </c>
      <c r="E715" s="4">
        <v>4</v>
      </c>
    </row>
    <row r="716" spans="1:5" x14ac:dyDescent="0.25">
      <c r="A716">
        <v>775</v>
      </c>
      <c r="D716" s="2">
        <v>3</v>
      </c>
      <c r="E716" s="4">
        <v>4</v>
      </c>
    </row>
    <row r="717" spans="1:5" x14ac:dyDescent="0.25">
      <c r="A717">
        <v>776</v>
      </c>
      <c r="D717" s="2">
        <v>3</v>
      </c>
      <c r="E717" s="4">
        <v>4</v>
      </c>
    </row>
    <row r="718" spans="1:5" x14ac:dyDescent="0.25">
      <c r="A718">
        <v>777</v>
      </c>
      <c r="B718" s="3">
        <v>1</v>
      </c>
      <c r="D718" s="2">
        <v>3</v>
      </c>
      <c r="E718" s="4">
        <v>4</v>
      </c>
    </row>
    <row r="719" spans="1:5" x14ac:dyDescent="0.25">
      <c r="A719">
        <v>778</v>
      </c>
      <c r="B719" s="3">
        <v>1</v>
      </c>
      <c r="D719" s="2">
        <v>3</v>
      </c>
      <c r="E719" s="4">
        <v>4</v>
      </c>
    </row>
    <row r="720" spans="1:5" x14ac:dyDescent="0.25">
      <c r="A720">
        <v>779</v>
      </c>
      <c r="B720" s="3">
        <v>1</v>
      </c>
      <c r="D720" s="2">
        <v>3</v>
      </c>
      <c r="E720" s="4">
        <v>4</v>
      </c>
    </row>
    <row r="721" spans="1:6" x14ac:dyDescent="0.25">
      <c r="A721">
        <v>780</v>
      </c>
      <c r="B721" s="3">
        <v>1</v>
      </c>
      <c r="E721" s="4">
        <v>4</v>
      </c>
    </row>
    <row r="722" spans="1:6" x14ac:dyDescent="0.25">
      <c r="A722">
        <v>781</v>
      </c>
      <c r="B722" s="3">
        <v>1</v>
      </c>
      <c r="E722" s="4">
        <v>4</v>
      </c>
    </row>
    <row r="723" spans="1:6" x14ac:dyDescent="0.25">
      <c r="A723">
        <v>782</v>
      </c>
      <c r="B723" s="3">
        <v>1</v>
      </c>
      <c r="E723" s="4">
        <v>4</v>
      </c>
    </row>
    <row r="724" spans="1:6" x14ac:dyDescent="0.25">
      <c r="A724">
        <v>783</v>
      </c>
      <c r="B724" s="3">
        <v>1</v>
      </c>
      <c r="E724" s="4">
        <v>4</v>
      </c>
    </row>
    <row r="725" spans="1:6" x14ac:dyDescent="0.25">
      <c r="A725">
        <v>784</v>
      </c>
      <c r="B725" s="3">
        <v>1</v>
      </c>
      <c r="E725" s="4">
        <v>4</v>
      </c>
    </row>
    <row r="726" spans="1:6" x14ac:dyDescent="0.25">
      <c r="A726">
        <v>785</v>
      </c>
      <c r="B726" s="3">
        <v>1</v>
      </c>
      <c r="E726" s="4">
        <v>4</v>
      </c>
    </row>
    <row r="727" spans="1:6" x14ac:dyDescent="0.25">
      <c r="A727">
        <v>786</v>
      </c>
      <c r="B727" s="3">
        <v>1</v>
      </c>
    </row>
    <row r="728" spans="1:6" x14ac:dyDescent="0.25">
      <c r="A728">
        <v>787</v>
      </c>
      <c r="B728" s="3">
        <v>1</v>
      </c>
    </row>
    <row r="729" spans="1:6" x14ac:dyDescent="0.25">
      <c r="A729">
        <v>788</v>
      </c>
      <c r="B729" s="3">
        <v>1</v>
      </c>
      <c r="C729" s="5">
        <v>2</v>
      </c>
    </row>
    <row r="730" spans="1:6" x14ac:dyDescent="0.25">
      <c r="A730">
        <v>789</v>
      </c>
      <c r="B730" s="3">
        <v>1</v>
      </c>
      <c r="C730" s="5">
        <v>2</v>
      </c>
    </row>
    <row r="731" spans="1:6" x14ac:dyDescent="0.25">
      <c r="A731">
        <v>790</v>
      </c>
      <c r="B731" s="3">
        <v>1</v>
      </c>
      <c r="C731" s="5">
        <v>2</v>
      </c>
    </row>
    <row r="732" spans="1:6" x14ac:dyDescent="0.25">
      <c r="A732">
        <v>791</v>
      </c>
      <c r="B732" s="3">
        <v>1</v>
      </c>
      <c r="C732" s="5">
        <v>2</v>
      </c>
    </row>
    <row r="733" spans="1:6" x14ac:dyDescent="0.25">
      <c r="A733">
        <v>792</v>
      </c>
      <c r="B733" s="3">
        <v>1</v>
      </c>
      <c r="C733" s="5">
        <v>2</v>
      </c>
    </row>
    <row r="734" spans="1:6" x14ac:dyDescent="0.25">
      <c r="A734">
        <v>793</v>
      </c>
      <c r="B734" s="3">
        <v>1</v>
      </c>
      <c r="C734" s="5">
        <v>2</v>
      </c>
    </row>
    <row r="735" spans="1:6" x14ac:dyDescent="0.25">
      <c r="A735">
        <v>794</v>
      </c>
      <c r="C735" s="5">
        <v>2</v>
      </c>
    </row>
    <row r="736" spans="1:6" x14ac:dyDescent="0.25">
      <c r="A736">
        <v>795</v>
      </c>
      <c r="C736" s="5">
        <v>2</v>
      </c>
      <c r="F736" t="s">
        <v>22</v>
      </c>
    </row>
    <row r="737" spans="1:6" x14ac:dyDescent="0.25">
      <c r="A737">
        <v>826</v>
      </c>
    </row>
    <row r="738" spans="1:6" x14ac:dyDescent="0.25">
      <c r="A738">
        <v>827</v>
      </c>
    </row>
    <row r="739" spans="1:6" x14ac:dyDescent="0.25">
      <c r="A739">
        <v>828</v>
      </c>
      <c r="F739" t="s">
        <v>22</v>
      </c>
    </row>
    <row r="740" spans="1:6" x14ac:dyDescent="0.25">
      <c r="A740">
        <v>829</v>
      </c>
      <c r="C740" s="5">
        <v>2</v>
      </c>
    </row>
    <row r="741" spans="1:6" x14ac:dyDescent="0.25">
      <c r="A741">
        <v>830</v>
      </c>
      <c r="C741" s="5">
        <v>2</v>
      </c>
    </row>
    <row r="742" spans="1:6" x14ac:dyDescent="0.25">
      <c r="A742">
        <v>831</v>
      </c>
      <c r="C742" s="5">
        <v>2</v>
      </c>
    </row>
    <row r="743" spans="1:6" x14ac:dyDescent="0.25">
      <c r="A743">
        <v>832</v>
      </c>
      <c r="C743" s="5">
        <v>2</v>
      </c>
    </row>
    <row r="744" spans="1:6" x14ac:dyDescent="0.25">
      <c r="A744">
        <v>833</v>
      </c>
      <c r="C744" s="5">
        <v>2</v>
      </c>
    </row>
    <row r="745" spans="1:6" x14ac:dyDescent="0.25">
      <c r="A745">
        <v>834</v>
      </c>
      <c r="C745" s="5">
        <v>2</v>
      </c>
    </row>
    <row r="746" spans="1:6" x14ac:dyDescent="0.25">
      <c r="A746">
        <v>835</v>
      </c>
      <c r="C746" s="5">
        <v>2</v>
      </c>
    </row>
    <row r="747" spans="1:6" x14ac:dyDescent="0.25">
      <c r="A747">
        <v>836</v>
      </c>
      <c r="C747" s="5">
        <v>2</v>
      </c>
    </row>
    <row r="748" spans="1:6" x14ac:dyDescent="0.25">
      <c r="A748">
        <v>837</v>
      </c>
      <c r="C748" s="5">
        <v>2</v>
      </c>
    </row>
    <row r="749" spans="1:6" x14ac:dyDescent="0.25">
      <c r="A749">
        <v>838</v>
      </c>
      <c r="C749" s="5">
        <v>2</v>
      </c>
      <c r="D749" s="2">
        <v>3</v>
      </c>
    </row>
    <row r="750" spans="1:6" x14ac:dyDescent="0.25">
      <c r="A750">
        <v>839</v>
      </c>
      <c r="C750" s="5">
        <v>2</v>
      </c>
      <c r="D750" s="2">
        <v>3</v>
      </c>
    </row>
    <row r="751" spans="1:6" x14ac:dyDescent="0.25">
      <c r="A751">
        <v>840</v>
      </c>
      <c r="C751" s="5">
        <v>2</v>
      </c>
      <c r="D751" s="2">
        <v>3</v>
      </c>
    </row>
    <row r="752" spans="1:6" x14ac:dyDescent="0.25">
      <c r="A752">
        <v>841</v>
      </c>
      <c r="C752" s="5">
        <v>2</v>
      </c>
      <c r="D752" s="2">
        <v>3</v>
      </c>
    </row>
    <row r="753" spans="1:5" x14ac:dyDescent="0.25">
      <c r="A753">
        <v>842</v>
      </c>
      <c r="C753" s="5">
        <v>2</v>
      </c>
      <c r="D753" s="2">
        <v>3</v>
      </c>
    </row>
    <row r="754" spans="1:5" x14ac:dyDescent="0.25">
      <c r="A754">
        <v>843</v>
      </c>
      <c r="C754" s="5">
        <v>2</v>
      </c>
      <c r="D754" s="2">
        <v>3</v>
      </c>
    </row>
    <row r="755" spans="1:5" x14ac:dyDescent="0.25">
      <c r="A755">
        <v>844</v>
      </c>
      <c r="C755" s="5">
        <v>2</v>
      </c>
      <c r="D755" s="2">
        <v>3</v>
      </c>
    </row>
    <row r="756" spans="1:5" x14ac:dyDescent="0.25">
      <c r="A756">
        <v>845</v>
      </c>
      <c r="D756" s="2">
        <v>3</v>
      </c>
      <c r="E756" s="4">
        <v>4</v>
      </c>
    </row>
    <row r="757" spans="1:5" x14ac:dyDescent="0.25">
      <c r="A757">
        <v>846</v>
      </c>
      <c r="D757" s="2">
        <v>3</v>
      </c>
      <c r="E757" s="4">
        <v>4</v>
      </c>
    </row>
    <row r="758" spans="1:5" x14ac:dyDescent="0.25">
      <c r="A758">
        <v>847</v>
      </c>
      <c r="D758" s="2">
        <v>3</v>
      </c>
      <c r="E758" s="4">
        <v>4</v>
      </c>
    </row>
    <row r="759" spans="1:5" x14ac:dyDescent="0.25">
      <c r="A759">
        <v>848</v>
      </c>
      <c r="D759" s="2">
        <v>3</v>
      </c>
      <c r="E759" s="4">
        <v>4</v>
      </c>
    </row>
    <row r="760" spans="1:5" x14ac:dyDescent="0.25">
      <c r="A760">
        <v>849</v>
      </c>
      <c r="D760" s="2">
        <v>3</v>
      </c>
      <c r="E760" s="4">
        <v>4</v>
      </c>
    </row>
    <row r="761" spans="1:5" x14ac:dyDescent="0.25">
      <c r="A761">
        <v>850</v>
      </c>
      <c r="D761" s="2">
        <v>3</v>
      </c>
      <c r="E761" s="4">
        <v>4</v>
      </c>
    </row>
    <row r="762" spans="1:5" x14ac:dyDescent="0.25">
      <c r="A762">
        <v>851</v>
      </c>
      <c r="B762" s="3">
        <v>1</v>
      </c>
      <c r="D762" s="2">
        <v>3</v>
      </c>
      <c r="E762" s="4">
        <v>4</v>
      </c>
    </row>
    <row r="763" spans="1:5" x14ac:dyDescent="0.25">
      <c r="A763">
        <v>852</v>
      </c>
      <c r="B763" s="3">
        <v>1</v>
      </c>
      <c r="E763" s="4">
        <v>4</v>
      </c>
    </row>
    <row r="764" spans="1:5" x14ac:dyDescent="0.25">
      <c r="A764">
        <v>853</v>
      </c>
      <c r="B764" s="3">
        <v>1</v>
      </c>
      <c r="E764" s="4">
        <v>4</v>
      </c>
    </row>
    <row r="765" spans="1:5" x14ac:dyDescent="0.25">
      <c r="A765">
        <v>854</v>
      </c>
      <c r="B765" s="3">
        <v>1</v>
      </c>
      <c r="E765" s="4">
        <v>4</v>
      </c>
    </row>
    <row r="766" spans="1:5" x14ac:dyDescent="0.25">
      <c r="A766">
        <v>855</v>
      </c>
      <c r="B766" s="3">
        <v>1</v>
      </c>
      <c r="E766" s="4">
        <v>4</v>
      </c>
    </row>
    <row r="767" spans="1:5" x14ac:dyDescent="0.25">
      <c r="A767">
        <v>856</v>
      </c>
      <c r="B767" s="3">
        <v>1</v>
      </c>
      <c r="E767" s="4">
        <v>4</v>
      </c>
    </row>
    <row r="768" spans="1:5" x14ac:dyDescent="0.25">
      <c r="A768">
        <v>857</v>
      </c>
      <c r="B768" s="3">
        <v>1</v>
      </c>
    </row>
    <row r="769" spans="1:5" x14ac:dyDescent="0.25">
      <c r="A769">
        <v>858</v>
      </c>
      <c r="B769" s="3">
        <v>1</v>
      </c>
    </row>
    <row r="770" spans="1:5" x14ac:dyDescent="0.25">
      <c r="A770">
        <v>859</v>
      </c>
      <c r="B770" s="3">
        <v>1</v>
      </c>
    </row>
    <row r="771" spans="1:5" x14ac:dyDescent="0.25">
      <c r="A771">
        <v>860</v>
      </c>
      <c r="B771" s="3">
        <v>1</v>
      </c>
    </row>
    <row r="772" spans="1:5" x14ac:dyDescent="0.25">
      <c r="A772">
        <v>861</v>
      </c>
      <c r="B772" s="3">
        <v>1</v>
      </c>
    </row>
    <row r="773" spans="1:5" x14ac:dyDescent="0.25">
      <c r="A773">
        <v>862</v>
      </c>
      <c r="B773" s="3">
        <v>1</v>
      </c>
      <c r="C773" s="5">
        <v>2</v>
      </c>
    </row>
    <row r="774" spans="1:5" x14ac:dyDescent="0.25">
      <c r="A774">
        <v>863</v>
      </c>
      <c r="C774" s="5">
        <v>2</v>
      </c>
    </row>
    <row r="775" spans="1:5" x14ac:dyDescent="0.25">
      <c r="A775">
        <v>864</v>
      </c>
      <c r="C775" s="5">
        <v>2</v>
      </c>
    </row>
    <row r="776" spans="1:5" x14ac:dyDescent="0.25">
      <c r="A776">
        <v>865</v>
      </c>
      <c r="C776" s="5">
        <v>2</v>
      </c>
      <c r="D776" s="2">
        <v>3</v>
      </c>
    </row>
    <row r="777" spans="1:5" x14ac:dyDescent="0.25">
      <c r="A777">
        <v>866</v>
      </c>
      <c r="C777" s="5">
        <v>2</v>
      </c>
      <c r="D777" s="2">
        <v>3</v>
      </c>
    </row>
    <row r="778" spans="1:5" x14ac:dyDescent="0.25">
      <c r="A778">
        <v>867</v>
      </c>
      <c r="C778" s="5">
        <v>2</v>
      </c>
      <c r="D778" s="2">
        <v>3</v>
      </c>
    </row>
    <row r="779" spans="1:5" x14ac:dyDescent="0.25">
      <c r="A779">
        <v>868</v>
      </c>
      <c r="C779" s="5">
        <v>2</v>
      </c>
      <c r="D779" s="2">
        <v>3</v>
      </c>
    </row>
    <row r="780" spans="1:5" x14ac:dyDescent="0.25">
      <c r="A780">
        <v>869</v>
      </c>
      <c r="C780" s="5">
        <v>2</v>
      </c>
      <c r="D780" s="2">
        <v>3</v>
      </c>
    </row>
    <row r="781" spans="1:5" x14ac:dyDescent="0.25">
      <c r="A781">
        <v>870</v>
      </c>
      <c r="C781" s="5">
        <v>2</v>
      </c>
      <c r="D781" s="2">
        <v>3</v>
      </c>
    </row>
    <row r="782" spans="1:5" x14ac:dyDescent="0.25">
      <c r="A782">
        <v>871</v>
      </c>
      <c r="C782" s="5">
        <v>2</v>
      </c>
      <c r="D782" s="2">
        <v>3</v>
      </c>
      <c r="E782" s="4">
        <v>4</v>
      </c>
    </row>
    <row r="783" spans="1:5" x14ac:dyDescent="0.25">
      <c r="A783">
        <v>872</v>
      </c>
      <c r="D783" s="2">
        <v>3</v>
      </c>
      <c r="E783" s="4">
        <v>4</v>
      </c>
    </row>
    <row r="784" spans="1:5" x14ac:dyDescent="0.25">
      <c r="A784">
        <v>873</v>
      </c>
      <c r="D784" s="2">
        <v>3</v>
      </c>
      <c r="E784" s="4">
        <v>4</v>
      </c>
    </row>
    <row r="785" spans="1:5" x14ac:dyDescent="0.25">
      <c r="A785">
        <v>874</v>
      </c>
      <c r="D785" s="2">
        <v>3</v>
      </c>
      <c r="E785" s="4">
        <v>4</v>
      </c>
    </row>
    <row r="786" spans="1:5" x14ac:dyDescent="0.25">
      <c r="A786">
        <v>875</v>
      </c>
      <c r="D786" s="2">
        <v>3</v>
      </c>
      <c r="E786" s="4">
        <v>4</v>
      </c>
    </row>
    <row r="787" spans="1:5" x14ac:dyDescent="0.25">
      <c r="A787">
        <v>876</v>
      </c>
      <c r="E787" s="4">
        <v>4</v>
      </c>
    </row>
    <row r="788" spans="1:5" x14ac:dyDescent="0.25">
      <c r="A788">
        <v>877</v>
      </c>
      <c r="B788" s="3">
        <v>1</v>
      </c>
      <c r="E788" s="4">
        <v>4</v>
      </c>
    </row>
    <row r="789" spans="1:5" x14ac:dyDescent="0.25">
      <c r="A789">
        <v>878</v>
      </c>
      <c r="B789" s="3">
        <v>1</v>
      </c>
      <c r="E789" s="4">
        <v>4</v>
      </c>
    </row>
    <row r="790" spans="1:5" x14ac:dyDescent="0.25">
      <c r="A790">
        <v>879</v>
      </c>
      <c r="B790" s="3">
        <v>1</v>
      </c>
      <c r="E790" s="4">
        <v>4</v>
      </c>
    </row>
    <row r="791" spans="1:5" x14ac:dyDescent="0.25">
      <c r="A791">
        <v>880</v>
      </c>
      <c r="B791" s="3">
        <v>1</v>
      </c>
      <c r="E791" s="4">
        <v>4</v>
      </c>
    </row>
    <row r="792" spans="1:5" x14ac:dyDescent="0.25">
      <c r="A792">
        <v>881</v>
      </c>
      <c r="B792" s="3">
        <v>1</v>
      </c>
    </row>
    <row r="793" spans="1:5" x14ac:dyDescent="0.25">
      <c r="A793">
        <v>882</v>
      </c>
      <c r="B793" s="3">
        <v>1</v>
      </c>
    </row>
    <row r="794" spans="1:5" x14ac:dyDescent="0.25">
      <c r="A794">
        <v>883</v>
      </c>
      <c r="B794" s="3">
        <v>1</v>
      </c>
    </row>
    <row r="795" spans="1:5" x14ac:dyDescent="0.25">
      <c r="A795">
        <v>884</v>
      </c>
      <c r="B795" s="3">
        <v>1</v>
      </c>
      <c r="C795" s="5">
        <v>2</v>
      </c>
    </row>
    <row r="796" spans="1:5" x14ac:dyDescent="0.25">
      <c r="A796">
        <v>885</v>
      </c>
      <c r="B796" s="3">
        <v>1</v>
      </c>
      <c r="C796" s="5">
        <v>2</v>
      </c>
    </row>
    <row r="797" spans="1:5" x14ac:dyDescent="0.25">
      <c r="A797">
        <v>886</v>
      </c>
      <c r="B797" s="3">
        <v>1</v>
      </c>
      <c r="C797" s="5">
        <v>2</v>
      </c>
    </row>
    <row r="798" spans="1:5" x14ac:dyDescent="0.25">
      <c r="A798">
        <v>887</v>
      </c>
      <c r="C798" s="5">
        <v>2</v>
      </c>
    </row>
    <row r="799" spans="1:5" x14ac:dyDescent="0.25">
      <c r="A799">
        <v>888</v>
      </c>
      <c r="C799" s="5">
        <v>2</v>
      </c>
    </row>
    <row r="800" spans="1:5" x14ac:dyDescent="0.25">
      <c r="A800">
        <v>889</v>
      </c>
      <c r="C800" s="5">
        <v>2</v>
      </c>
    </row>
    <row r="801" spans="1:5" x14ac:dyDescent="0.25">
      <c r="A801">
        <v>890</v>
      </c>
      <c r="C801" s="5">
        <v>2</v>
      </c>
    </row>
    <row r="802" spans="1:5" x14ac:dyDescent="0.25">
      <c r="A802">
        <v>891</v>
      </c>
      <c r="C802" s="5">
        <v>2</v>
      </c>
    </row>
    <row r="803" spans="1:5" x14ac:dyDescent="0.25">
      <c r="A803">
        <v>892</v>
      </c>
      <c r="C803" s="5">
        <v>2</v>
      </c>
      <c r="D803" s="2">
        <v>3</v>
      </c>
    </row>
    <row r="804" spans="1:5" x14ac:dyDescent="0.25">
      <c r="A804">
        <v>893</v>
      </c>
      <c r="D804" s="2">
        <v>3</v>
      </c>
    </row>
    <row r="805" spans="1:5" x14ac:dyDescent="0.25">
      <c r="A805">
        <v>894</v>
      </c>
      <c r="D805" s="2">
        <v>3</v>
      </c>
      <c r="E805" s="4">
        <v>4</v>
      </c>
    </row>
    <row r="806" spans="1:5" x14ac:dyDescent="0.25">
      <c r="A806">
        <v>895</v>
      </c>
      <c r="D806" s="2">
        <v>3</v>
      </c>
      <c r="E806" s="4">
        <v>4</v>
      </c>
    </row>
    <row r="807" spans="1:5" x14ac:dyDescent="0.25">
      <c r="A807">
        <v>896</v>
      </c>
      <c r="D807" s="2">
        <v>3</v>
      </c>
      <c r="E807" s="4">
        <v>4</v>
      </c>
    </row>
    <row r="808" spans="1:5" x14ac:dyDescent="0.25">
      <c r="A808">
        <v>897</v>
      </c>
      <c r="D808" s="2">
        <v>3</v>
      </c>
      <c r="E808" s="4">
        <v>4</v>
      </c>
    </row>
    <row r="809" spans="1:5" x14ac:dyDescent="0.25">
      <c r="A809">
        <v>898</v>
      </c>
      <c r="B809" s="3">
        <v>1</v>
      </c>
      <c r="D809" s="2">
        <v>3</v>
      </c>
      <c r="E809" s="4">
        <v>4</v>
      </c>
    </row>
    <row r="810" spans="1:5" x14ac:dyDescent="0.25">
      <c r="A810">
        <v>899</v>
      </c>
      <c r="B810" s="3">
        <v>1</v>
      </c>
      <c r="D810" s="2">
        <v>3</v>
      </c>
      <c r="E810" s="4">
        <v>4</v>
      </c>
    </row>
    <row r="811" spans="1:5" x14ac:dyDescent="0.25">
      <c r="A811">
        <v>900</v>
      </c>
      <c r="B811" s="3">
        <v>1</v>
      </c>
      <c r="E811" s="4">
        <v>4</v>
      </c>
    </row>
    <row r="812" spans="1:5" x14ac:dyDescent="0.25">
      <c r="A812">
        <v>901</v>
      </c>
      <c r="B812" s="3">
        <v>1</v>
      </c>
      <c r="E812" s="4">
        <v>4</v>
      </c>
    </row>
    <row r="813" spans="1:5" x14ac:dyDescent="0.25">
      <c r="A813">
        <v>902</v>
      </c>
      <c r="B813" s="3">
        <v>1</v>
      </c>
      <c r="E813" s="4">
        <v>4</v>
      </c>
    </row>
    <row r="814" spans="1:5" x14ac:dyDescent="0.25">
      <c r="A814">
        <v>903</v>
      </c>
      <c r="B814" s="3">
        <v>1</v>
      </c>
      <c r="E814" s="4">
        <v>4</v>
      </c>
    </row>
    <row r="815" spans="1:5" x14ac:dyDescent="0.25">
      <c r="A815">
        <v>904</v>
      </c>
      <c r="B815" s="3">
        <v>1</v>
      </c>
      <c r="E815" s="4">
        <v>4</v>
      </c>
    </row>
    <row r="816" spans="1:5" x14ac:dyDescent="0.25">
      <c r="A816">
        <v>905</v>
      </c>
      <c r="B816" s="3">
        <v>1</v>
      </c>
      <c r="C816" s="5">
        <v>2</v>
      </c>
    </row>
    <row r="817" spans="1:5" x14ac:dyDescent="0.25">
      <c r="A817">
        <v>906</v>
      </c>
      <c r="B817" s="3">
        <v>1</v>
      </c>
      <c r="C817" s="5">
        <v>2</v>
      </c>
    </row>
    <row r="818" spans="1:5" x14ac:dyDescent="0.25">
      <c r="A818">
        <v>907</v>
      </c>
      <c r="B818" s="3">
        <v>1</v>
      </c>
      <c r="C818" s="5">
        <v>2</v>
      </c>
    </row>
    <row r="819" spans="1:5" x14ac:dyDescent="0.25">
      <c r="A819">
        <v>908</v>
      </c>
      <c r="B819" s="3">
        <v>1</v>
      </c>
      <c r="C819" s="5">
        <v>2</v>
      </c>
    </row>
    <row r="820" spans="1:5" x14ac:dyDescent="0.25">
      <c r="A820">
        <v>909</v>
      </c>
      <c r="B820" s="3">
        <v>1</v>
      </c>
      <c r="C820" s="5">
        <v>2</v>
      </c>
    </row>
    <row r="821" spans="1:5" x14ac:dyDescent="0.25">
      <c r="A821">
        <v>910</v>
      </c>
      <c r="C821" s="5">
        <v>2</v>
      </c>
    </row>
    <row r="822" spans="1:5" x14ac:dyDescent="0.25">
      <c r="A822">
        <v>911</v>
      </c>
      <c r="C822" s="5">
        <v>2</v>
      </c>
    </row>
    <row r="823" spans="1:5" x14ac:dyDescent="0.25">
      <c r="A823">
        <v>912</v>
      </c>
      <c r="C823" s="5">
        <v>2</v>
      </c>
    </row>
    <row r="824" spans="1:5" x14ac:dyDescent="0.25">
      <c r="A824">
        <v>913</v>
      </c>
      <c r="C824" s="5">
        <v>2</v>
      </c>
    </row>
    <row r="825" spans="1:5" x14ac:dyDescent="0.25">
      <c r="A825">
        <v>914</v>
      </c>
      <c r="C825" s="5">
        <v>2</v>
      </c>
      <c r="D825" s="2">
        <v>3</v>
      </c>
    </row>
    <row r="826" spans="1:5" x14ac:dyDescent="0.25">
      <c r="A826">
        <v>915</v>
      </c>
      <c r="C826" s="5">
        <v>2</v>
      </c>
      <c r="D826" s="2">
        <v>3</v>
      </c>
    </row>
    <row r="827" spans="1:5" x14ac:dyDescent="0.25">
      <c r="A827">
        <v>916</v>
      </c>
      <c r="D827" s="2">
        <v>3</v>
      </c>
    </row>
    <row r="828" spans="1:5" x14ac:dyDescent="0.25">
      <c r="A828">
        <v>917</v>
      </c>
      <c r="D828" s="2">
        <v>3</v>
      </c>
      <c r="E828" s="4">
        <v>4</v>
      </c>
    </row>
    <row r="829" spans="1:5" x14ac:dyDescent="0.25">
      <c r="A829">
        <v>918</v>
      </c>
      <c r="D829" s="2">
        <v>3</v>
      </c>
      <c r="E829" s="4">
        <v>4</v>
      </c>
    </row>
    <row r="830" spans="1:5" x14ac:dyDescent="0.25">
      <c r="A830">
        <v>919</v>
      </c>
      <c r="D830" s="2">
        <v>3</v>
      </c>
      <c r="E830" s="4">
        <v>4</v>
      </c>
    </row>
    <row r="831" spans="1:5" x14ac:dyDescent="0.25">
      <c r="A831">
        <v>920</v>
      </c>
      <c r="D831" s="2">
        <v>3</v>
      </c>
      <c r="E831" s="4">
        <v>4</v>
      </c>
    </row>
    <row r="832" spans="1:5" x14ac:dyDescent="0.25">
      <c r="A832">
        <v>921</v>
      </c>
      <c r="D832" s="2">
        <v>3</v>
      </c>
      <c r="E832" s="4">
        <v>4</v>
      </c>
    </row>
    <row r="833" spans="1:5" x14ac:dyDescent="0.25">
      <c r="A833">
        <v>922</v>
      </c>
      <c r="D833" s="2">
        <v>3</v>
      </c>
      <c r="E833" s="4">
        <v>4</v>
      </c>
    </row>
    <row r="834" spans="1:5" x14ac:dyDescent="0.25">
      <c r="A834">
        <v>923</v>
      </c>
      <c r="B834" s="3">
        <v>1</v>
      </c>
      <c r="D834" s="2">
        <v>3</v>
      </c>
      <c r="E834" s="4">
        <v>4</v>
      </c>
    </row>
    <row r="835" spans="1:5" x14ac:dyDescent="0.25">
      <c r="A835">
        <v>924</v>
      </c>
      <c r="B835" s="3">
        <v>1</v>
      </c>
      <c r="D835" s="2">
        <v>3</v>
      </c>
      <c r="E835" s="4">
        <v>4</v>
      </c>
    </row>
    <row r="836" spans="1:5" x14ac:dyDescent="0.25">
      <c r="A836">
        <v>925</v>
      </c>
      <c r="B836" s="3">
        <v>1</v>
      </c>
      <c r="E836" s="4">
        <v>4</v>
      </c>
    </row>
    <row r="837" spans="1:5" x14ac:dyDescent="0.25">
      <c r="A837">
        <v>926</v>
      </c>
      <c r="B837" s="3">
        <v>1</v>
      </c>
      <c r="E837" s="4">
        <v>4</v>
      </c>
    </row>
    <row r="838" spans="1:5" x14ac:dyDescent="0.25">
      <c r="A838">
        <v>927</v>
      </c>
      <c r="B838" s="3">
        <v>1</v>
      </c>
      <c r="E838" s="4">
        <v>4</v>
      </c>
    </row>
    <row r="839" spans="1:5" x14ac:dyDescent="0.25">
      <c r="A839">
        <v>928</v>
      </c>
      <c r="B839" s="3">
        <v>1</v>
      </c>
    </row>
    <row r="840" spans="1:5" x14ac:dyDescent="0.25">
      <c r="A840">
        <v>929</v>
      </c>
      <c r="B840" s="3">
        <v>1</v>
      </c>
    </row>
    <row r="841" spans="1:5" x14ac:dyDescent="0.25">
      <c r="A841">
        <v>930</v>
      </c>
      <c r="B841" s="3">
        <v>1</v>
      </c>
    </row>
    <row r="842" spans="1:5" x14ac:dyDescent="0.25">
      <c r="A842">
        <v>931</v>
      </c>
      <c r="B842" s="3">
        <v>1</v>
      </c>
      <c r="C842" s="5">
        <v>2</v>
      </c>
    </row>
    <row r="843" spans="1:5" x14ac:dyDescent="0.25">
      <c r="A843">
        <v>932</v>
      </c>
      <c r="B843" s="3">
        <v>1</v>
      </c>
      <c r="C843" s="5">
        <v>2</v>
      </c>
    </row>
    <row r="844" spans="1:5" x14ac:dyDescent="0.25">
      <c r="A844">
        <v>933</v>
      </c>
      <c r="B844" s="3">
        <v>1</v>
      </c>
      <c r="C844" s="5">
        <v>2</v>
      </c>
    </row>
    <row r="845" spans="1:5" x14ac:dyDescent="0.25">
      <c r="A845">
        <v>934</v>
      </c>
      <c r="C845" s="5">
        <v>2</v>
      </c>
    </row>
    <row r="846" spans="1:5" x14ac:dyDescent="0.25">
      <c r="A846">
        <v>935</v>
      </c>
      <c r="C846" s="5">
        <v>2</v>
      </c>
    </row>
    <row r="847" spans="1:5" x14ac:dyDescent="0.25">
      <c r="A847">
        <v>936</v>
      </c>
      <c r="C847" s="5">
        <v>2</v>
      </c>
    </row>
    <row r="848" spans="1:5" x14ac:dyDescent="0.25">
      <c r="A848">
        <v>937</v>
      </c>
      <c r="C848" s="5">
        <v>2</v>
      </c>
    </row>
    <row r="849" spans="1:5" x14ac:dyDescent="0.25">
      <c r="A849">
        <v>938</v>
      </c>
      <c r="C849" s="5">
        <v>2</v>
      </c>
      <c r="D849" s="2">
        <v>3</v>
      </c>
    </row>
    <row r="850" spans="1:5" x14ac:dyDescent="0.25">
      <c r="A850">
        <v>939</v>
      </c>
      <c r="C850" s="5">
        <v>2</v>
      </c>
      <c r="D850" s="2">
        <v>3</v>
      </c>
    </row>
    <row r="851" spans="1:5" x14ac:dyDescent="0.25">
      <c r="A851">
        <v>940</v>
      </c>
      <c r="C851" s="5">
        <v>2</v>
      </c>
      <c r="D851" s="2">
        <v>3</v>
      </c>
    </row>
    <row r="852" spans="1:5" x14ac:dyDescent="0.25">
      <c r="A852">
        <v>941</v>
      </c>
      <c r="D852" s="2">
        <v>3</v>
      </c>
      <c r="E852" s="4">
        <v>4</v>
      </c>
    </row>
    <row r="853" spans="1:5" x14ac:dyDescent="0.25">
      <c r="A853">
        <v>942</v>
      </c>
      <c r="D853" s="2">
        <v>3</v>
      </c>
      <c r="E853" s="4">
        <v>4</v>
      </c>
    </row>
    <row r="854" spans="1:5" x14ac:dyDescent="0.25">
      <c r="A854">
        <v>943</v>
      </c>
      <c r="D854" s="2">
        <v>3</v>
      </c>
      <c r="E854" s="4">
        <v>4</v>
      </c>
    </row>
    <row r="855" spans="1:5" x14ac:dyDescent="0.25">
      <c r="A855">
        <v>944</v>
      </c>
      <c r="D855" s="2">
        <v>3</v>
      </c>
      <c r="E855" s="4">
        <v>4</v>
      </c>
    </row>
    <row r="856" spans="1:5" x14ac:dyDescent="0.25">
      <c r="A856">
        <v>945</v>
      </c>
      <c r="D856" s="2">
        <v>3</v>
      </c>
      <c r="E856" s="4">
        <v>4</v>
      </c>
    </row>
    <row r="857" spans="1:5" x14ac:dyDescent="0.25">
      <c r="A857">
        <v>946</v>
      </c>
      <c r="D857" s="2">
        <v>3</v>
      </c>
      <c r="E857" s="4">
        <v>4</v>
      </c>
    </row>
    <row r="858" spans="1:5" x14ac:dyDescent="0.25">
      <c r="A858">
        <v>947</v>
      </c>
      <c r="D858" s="2">
        <v>3</v>
      </c>
      <c r="E858" s="4">
        <v>4</v>
      </c>
    </row>
    <row r="859" spans="1:5" x14ac:dyDescent="0.25">
      <c r="A859">
        <v>948</v>
      </c>
      <c r="B859" s="3">
        <v>1</v>
      </c>
      <c r="E859" s="4">
        <v>4</v>
      </c>
    </row>
    <row r="860" spans="1:5" x14ac:dyDescent="0.25">
      <c r="A860">
        <v>949</v>
      </c>
      <c r="B860" s="3">
        <v>1</v>
      </c>
      <c r="E860" s="4">
        <v>4</v>
      </c>
    </row>
    <row r="861" spans="1:5" x14ac:dyDescent="0.25">
      <c r="A861">
        <v>950</v>
      </c>
      <c r="B861" s="3">
        <v>1</v>
      </c>
      <c r="E861" s="4">
        <v>4</v>
      </c>
    </row>
    <row r="862" spans="1:5" x14ac:dyDescent="0.25">
      <c r="A862">
        <v>951</v>
      </c>
      <c r="B862" s="3">
        <v>1</v>
      </c>
    </row>
    <row r="863" spans="1:5" x14ac:dyDescent="0.25">
      <c r="A863">
        <v>952</v>
      </c>
      <c r="B863" s="3">
        <v>1</v>
      </c>
    </row>
    <row r="864" spans="1:5" x14ac:dyDescent="0.25">
      <c r="A864">
        <v>953</v>
      </c>
      <c r="B864" s="3">
        <v>1</v>
      </c>
    </row>
    <row r="865" spans="1:5" x14ac:dyDescent="0.25">
      <c r="A865">
        <v>954</v>
      </c>
      <c r="B865" s="3">
        <v>1</v>
      </c>
    </row>
    <row r="866" spans="1:5" x14ac:dyDescent="0.25">
      <c r="A866">
        <v>955</v>
      </c>
      <c r="B866" s="3">
        <v>1</v>
      </c>
    </row>
    <row r="867" spans="1:5" x14ac:dyDescent="0.25">
      <c r="A867">
        <v>956</v>
      </c>
      <c r="B867" s="3">
        <v>1</v>
      </c>
      <c r="C867" s="5">
        <v>2</v>
      </c>
    </row>
    <row r="868" spans="1:5" x14ac:dyDescent="0.25">
      <c r="A868">
        <v>957</v>
      </c>
      <c r="B868" s="3">
        <v>1</v>
      </c>
      <c r="C868" s="5">
        <v>2</v>
      </c>
    </row>
    <row r="869" spans="1:5" x14ac:dyDescent="0.25">
      <c r="A869">
        <v>958</v>
      </c>
      <c r="B869" s="3">
        <v>1</v>
      </c>
      <c r="C869" s="5">
        <v>2</v>
      </c>
    </row>
    <row r="870" spans="1:5" x14ac:dyDescent="0.25">
      <c r="A870">
        <v>959</v>
      </c>
      <c r="C870" s="5">
        <v>2</v>
      </c>
    </row>
    <row r="871" spans="1:5" x14ac:dyDescent="0.25">
      <c r="A871">
        <v>960</v>
      </c>
      <c r="C871" s="5">
        <v>2</v>
      </c>
    </row>
    <row r="872" spans="1:5" x14ac:dyDescent="0.25">
      <c r="A872">
        <v>961</v>
      </c>
      <c r="C872" s="5">
        <v>2</v>
      </c>
    </row>
    <row r="873" spans="1:5" x14ac:dyDescent="0.25">
      <c r="A873">
        <v>962</v>
      </c>
      <c r="C873" s="5">
        <v>2</v>
      </c>
    </row>
    <row r="874" spans="1:5" x14ac:dyDescent="0.25">
      <c r="A874">
        <v>963</v>
      </c>
      <c r="C874" s="5">
        <v>2</v>
      </c>
      <c r="D874" s="2">
        <v>3</v>
      </c>
    </row>
    <row r="875" spans="1:5" x14ac:dyDescent="0.25">
      <c r="A875">
        <v>964</v>
      </c>
      <c r="D875" s="2">
        <v>3</v>
      </c>
    </row>
    <row r="876" spans="1:5" x14ac:dyDescent="0.25">
      <c r="A876">
        <v>965</v>
      </c>
      <c r="D876" s="2">
        <v>3</v>
      </c>
      <c r="E876" s="4">
        <v>4</v>
      </c>
    </row>
    <row r="877" spans="1:5" x14ac:dyDescent="0.25">
      <c r="A877">
        <v>966</v>
      </c>
      <c r="D877" s="2">
        <v>3</v>
      </c>
      <c r="E877" s="4">
        <v>4</v>
      </c>
    </row>
    <row r="878" spans="1:5" x14ac:dyDescent="0.25">
      <c r="A878">
        <v>967</v>
      </c>
      <c r="D878" s="2">
        <v>3</v>
      </c>
      <c r="E878" s="4">
        <v>4</v>
      </c>
    </row>
    <row r="879" spans="1:5" x14ac:dyDescent="0.25">
      <c r="A879">
        <v>968</v>
      </c>
      <c r="D879" s="2">
        <v>3</v>
      </c>
      <c r="E879" s="4">
        <v>4</v>
      </c>
    </row>
    <row r="880" spans="1:5" x14ac:dyDescent="0.25">
      <c r="A880">
        <v>969</v>
      </c>
      <c r="D880" s="2">
        <v>3</v>
      </c>
      <c r="E880" s="4">
        <v>4</v>
      </c>
    </row>
    <row r="881" spans="1:5" x14ac:dyDescent="0.25">
      <c r="A881">
        <v>970</v>
      </c>
      <c r="D881" s="2">
        <v>3</v>
      </c>
      <c r="E881" s="4">
        <v>4</v>
      </c>
    </row>
    <row r="882" spans="1:5" x14ac:dyDescent="0.25">
      <c r="A882">
        <v>971</v>
      </c>
      <c r="B882" s="3">
        <v>1</v>
      </c>
      <c r="E882" s="4">
        <v>4</v>
      </c>
    </row>
    <row r="883" spans="1:5" x14ac:dyDescent="0.25">
      <c r="A883">
        <v>972</v>
      </c>
      <c r="B883" s="3">
        <v>1</v>
      </c>
      <c r="E883" s="4">
        <v>4</v>
      </c>
    </row>
    <row r="884" spans="1:5" x14ac:dyDescent="0.25">
      <c r="A884">
        <v>973</v>
      </c>
      <c r="B884" s="3">
        <v>1</v>
      </c>
      <c r="E884" s="4">
        <v>4</v>
      </c>
    </row>
    <row r="885" spans="1:5" x14ac:dyDescent="0.25">
      <c r="A885">
        <v>974</v>
      </c>
      <c r="B885" s="3">
        <v>1</v>
      </c>
    </row>
    <row r="886" spans="1:5" x14ac:dyDescent="0.25">
      <c r="A886">
        <v>975</v>
      </c>
      <c r="B886" s="3">
        <v>1</v>
      </c>
    </row>
    <row r="887" spans="1:5" x14ac:dyDescent="0.25">
      <c r="A887">
        <v>976</v>
      </c>
      <c r="B887" s="3">
        <v>1</v>
      </c>
    </row>
    <row r="888" spans="1:5" x14ac:dyDescent="0.25">
      <c r="A888">
        <v>977</v>
      </c>
      <c r="B888" s="3">
        <v>1</v>
      </c>
    </row>
    <row r="889" spans="1:5" x14ac:dyDescent="0.25">
      <c r="A889">
        <v>978</v>
      </c>
      <c r="B889" s="3">
        <v>1</v>
      </c>
    </row>
    <row r="890" spans="1:5" x14ac:dyDescent="0.25">
      <c r="A890">
        <v>979</v>
      </c>
      <c r="B890" s="3">
        <v>1</v>
      </c>
      <c r="C890" s="5">
        <v>2</v>
      </c>
    </row>
    <row r="891" spans="1:5" x14ac:dyDescent="0.25">
      <c r="A891">
        <v>980</v>
      </c>
      <c r="B891" s="3">
        <v>1</v>
      </c>
      <c r="C891" s="5">
        <v>2</v>
      </c>
    </row>
    <row r="892" spans="1:5" x14ac:dyDescent="0.25">
      <c r="A892">
        <v>981</v>
      </c>
      <c r="C892" s="5">
        <v>2</v>
      </c>
    </row>
    <row r="893" spans="1:5" x14ac:dyDescent="0.25">
      <c r="A893">
        <v>982</v>
      </c>
      <c r="C893" s="5">
        <v>2</v>
      </c>
    </row>
    <row r="894" spans="1:5" x14ac:dyDescent="0.25">
      <c r="A894">
        <v>983</v>
      </c>
      <c r="C894" s="5">
        <v>2</v>
      </c>
    </row>
    <row r="895" spans="1:5" x14ac:dyDescent="0.25">
      <c r="A895">
        <v>984</v>
      </c>
      <c r="C895" s="5">
        <v>2</v>
      </c>
    </row>
    <row r="896" spans="1:5" x14ac:dyDescent="0.25">
      <c r="A896">
        <v>985</v>
      </c>
      <c r="C896" s="5">
        <v>2</v>
      </c>
      <c r="D896" s="2">
        <v>3</v>
      </c>
    </row>
    <row r="897" spans="1:5" x14ac:dyDescent="0.25">
      <c r="A897">
        <v>986</v>
      </c>
      <c r="C897" s="5">
        <v>2</v>
      </c>
      <c r="D897" s="2">
        <v>3</v>
      </c>
    </row>
    <row r="898" spans="1:5" x14ac:dyDescent="0.25">
      <c r="A898">
        <v>987</v>
      </c>
      <c r="D898" s="2">
        <v>3</v>
      </c>
      <c r="E898" s="4">
        <v>4</v>
      </c>
    </row>
    <row r="899" spans="1:5" x14ac:dyDescent="0.25">
      <c r="A899">
        <v>988</v>
      </c>
      <c r="D899" s="2">
        <v>3</v>
      </c>
      <c r="E899" s="4">
        <v>4</v>
      </c>
    </row>
    <row r="900" spans="1:5" x14ac:dyDescent="0.25">
      <c r="A900">
        <v>989</v>
      </c>
      <c r="D900" s="2">
        <v>3</v>
      </c>
      <c r="E900" s="4">
        <v>4</v>
      </c>
    </row>
    <row r="901" spans="1:5" x14ac:dyDescent="0.25">
      <c r="A901">
        <v>990</v>
      </c>
      <c r="D901" s="2">
        <v>3</v>
      </c>
      <c r="E901" s="4">
        <v>4</v>
      </c>
    </row>
    <row r="902" spans="1:5" x14ac:dyDescent="0.25">
      <c r="A902">
        <v>991</v>
      </c>
      <c r="D902" s="2">
        <v>3</v>
      </c>
      <c r="E902" s="4">
        <v>4</v>
      </c>
    </row>
    <row r="903" spans="1:5" x14ac:dyDescent="0.25">
      <c r="A903">
        <v>992</v>
      </c>
      <c r="D903" s="2">
        <v>3</v>
      </c>
      <c r="E903" s="4">
        <v>4</v>
      </c>
    </row>
    <row r="904" spans="1:5" x14ac:dyDescent="0.25">
      <c r="A904">
        <v>993</v>
      </c>
      <c r="B904" s="3">
        <v>1</v>
      </c>
      <c r="E904" s="4">
        <v>4</v>
      </c>
    </row>
    <row r="905" spans="1:5" x14ac:dyDescent="0.25">
      <c r="A905">
        <v>994</v>
      </c>
      <c r="B905" s="3">
        <v>1</v>
      </c>
      <c r="E905" s="4">
        <v>4</v>
      </c>
    </row>
    <row r="906" spans="1:5" x14ac:dyDescent="0.25">
      <c r="A906">
        <v>995</v>
      </c>
      <c r="B906" s="3">
        <v>1</v>
      </c>
      <c r="E906" s="4">
        <v>4</v>
      </c>
    </row>
    <row r="907" spans="1:5" x14ac:dyDescent="0.25">
      <c r="A907">
        <v>996</v>
      </c>
      <c r="B907" s="3">
        <v>1</v>
      </c>
    </row>
    <row r="908" spans="1:5" x14ac:dyDescent="0.25">
      <c r="A908">
        <v>997</v>
      </c>
      <c r="B908" s="3">
        <v>1</v>
      </c>
    </row>
    <row r="909" spans="1:5" x14ac:dyDescent="0.25">
      <c r="A909">
        <v>998</v>
      </c>
      <c r="B909" s="3">
        <v>1</v>
      </c>
    </row>
    <row r="910" spans="1:5" x14ac:dyDescent="0.25">
      <c r="A910">
        <v>999</v>
      </c>
      <c r="B910" s="3">
        <v>1</v>
      </c>
    </row>
    <row r="911" spans="1:5" x14ac:dyDescent="0.25">
      <c r="A911">
        <v>1000</v>
      </c>
      <c r="B911" s="3">
        <v>1</v>
      </c>
      <c r="C911" s="5">
        <v>2</v>
      </c>
    </row>
    <row r="912" spans="1:5" x14ac:dyDescent="0.25">
      <c r="A912">
        <v>1001</v>
      </c>
      <c r="B912" s="3">
        <v>1</v>
      </c>
      <c r="C912" s="5">
        <v>2</v>
      </c>
    </row>
    <row r="913" spans="1:5" x14ac:dyDescent="0.25">
      <c r="A913">
        <v>1002</v>
      </c>
      <c r="B913" s="3">
        <v>1</v>
      </c>
      <c r="C913" s="5">
        <v>2</v>
      </c>
    </row>
    <row r="914" spans="1:5" x14ac:dyDescent="0.25">
      <c r="A914">
        <v>1003</v>
      </c>
      <c r="B914" s="3">
        <v>1</v>
      </c>
      <c r="C914" s="5">
        <v>2</v>
      </c>
    </row>
    <row r="915" spans="1:5" x14ac:dyDescent="0.25">
      <c r="A915">
        <v>1004</v>
      </c>
      <c r="C915" s="5">
        <v>2</v>
      </c>
    </row>
    <row r="916" spans="1:5" x14ac:dyDescent="0.25">
      <c r="A916">
        <v>1005</v>
      </c>
      <c r="C916" s="5">
        <v>2</v>
      </c>
    </row>
    <row r="917" spans="1:5" x14ac:dyDescent="0.25">
      <c r="A917">
        <v>1006</v>
      </c>
      <c r="C917" s="5">
        <v>2</v>
      </c>
    </row>
    <row r="918" spans="1:5" x14ac:dyDescent="0.25">
      <c r="A918">
        <v>1007</v>
      </c>
      <c r="C918" s="5">
        <v>2</v>
      </c>
    </row>
    <row r="919" spans="1:5" x14ac:dyDescent="0.25">
      <c r="A919">
        <v>1008</v>
      </c>
      <c r="C919" s="5">
        <v>2</v>
      </c>
      <c r="D919" s="2">
        <v>3</v>
      </c>
    </row>
    <row r="920" spans="1:5" x14ac:dyDescent="0.25">
      <c r="A920">
        <v>1009</v>
      </c>
      <c r="C920" s="5">
        <v>2</v>
      </c>
      <c r="D920" s="2">
        <v>3</v>
      </c>
    </row>
    <row r="921" spans="1:5" x14ac:dyDescent="0.25">
      <c r="A921">
        <v>1010</v>
      </c>
      <c r="D921" s="2">
        <v>3</v>
      </c>
      <c r="E921" s="4">
        <v>4</v>
      </c>
    </row>
    <row r="922" spans="1:5" x14ac:dyDescent="0.25">
      <c r="A922">
        <v>1011</v>
      </c>
      <c r="D922" s="2">
        <v>3</v>
      </c>
      <c r="E922" s="4">
        <v>4</v>
      </c>
    </row>
    <row r="923" spans="1:5" x14ac:dyDescent="0.25">
      <c r="A923">
        <v>1012</v>
      </c>
      <c r="D923" s="2">
        <v>3</v>
      </c>
      <c r="E923" s="4">
        <v>4</v>
      </c>
    </row>
    <row r="924" spans="1:5" x14ac:dyDescent="0.25">
      <c r="A924">
        <v>1013</v>
      </c>
      <c r="D924" s="2">
        <v>3</v>
      </c>
      <c r="E924" s="4">
        <v>4</v>
      </c>
    </row>
    <row r="925" spans="1:5" x14ac:dyDescent="0.25">
      <c r="A925">
        <v>1014</v>
      </c>
      <c r="D925" s="2">
        <v>3</v>
      </c>
      <c r="E925" s="4">
        <v>4</v>
      </c>
    </row>
    <row r="926" spans="1:5" x14ac:dyDescent="0.25">
      <c r="A926">
        <v>1015</v>
      </c>
      <c r="B926" s="3">
        <v>1</v>
      </c>
      <c r="D926" s="2">
        <v>3</v>
      </c>
      <c r="E926" s="4">
        <v>4</v>
      </c>
    </row>
    <row r="927" spans="1:5" x14ac:dyDescent="0.25">
      <c r="A927">
        <v>1016</v>
      </c>
      <c r="B927" s="3">
        <v>1</v>
      </c>
      <c r="D927" s="2">
        <v>3</v>
      </c>
      <c r="E927" s="4">
        <v>4</v>
      </c>
    </row>
    <row r="928" spans="1:5" x14ac:dyDescent="0.25">
      <c r="A928">
        <v>1017</v>
      </c>
      <c r="B928" s="3">
        <v>1</v>
      </c>
      <c r="E928" s="4">
        <v>4</v>
      </c>
    </row>
    <row r="929" spans="1:5" x14ac:dyDescent="0.25">
      <c r="A929">
        <v>1018</v>
      </c>
      <c r="B929" s="3">
        <v>1</v>
      </c>
      <c r="E929" s="4">
        <v>4</v>
      </c>
    </row>
    <row r="930" spans="1:5" x14ac:dyDescent="0.25">
      <c r="A930">
        <v>1019</v>
      </c>
      <c r="B930" s="3">
        <v>1</v>
      </c>
      <c r="E930" s="4">
        <v>4</v>
      </c>
    </row>
    <row r="931" spans="1:5" x14ac:dyDescent="0.25">
      <c r="A931">
        <v>1020</v>
      </c>
      <c r="B931" s="3">
        <v>1</v>
      </c>
    </row>
    <row r="932" spans="1:5" x14ac:dyDescent="0.25">
      <c r="A932">
        <v>1021</v>
      </c>
      <c r="B932" s="3">
        <v>1</v>
      </c>
    </row>
    <row r="933" spans="1:5" x14ac:dyDescent="0.25">
      <c r="A933">
        <v>1022</v>
      </c>
      <c r="B933" s="3">
        <v>1</v>
      </c>
      <c r="C933" s="5">
        <v>2</v>
      </c>
    </row>
    <row r="934" spans="1:5" x14ac:dyDescent="0.25">
      <c r="A934">
        <v>1023</v>
      </c>
      <c r="B934" s="3">
        <v>1</v>
      </c>
      <c r="C934" s="5">
        <v>2</v>
      </c>
    </row>
    <row r="935" spans="1:5" x14ac:dyDescent="0.25">
      <c r="A935">
        <v>1024</v>
      </c>
      <c r="B935" s="3">
        <v>1</v>
      </c>
      <c r="C935" s="5">
        <v>2</v>
      </c>
    </row>
    <row r="936" spans="1:5" x14ac:dyDescent="0.25">
      <c r="A936">
        <v>1025</v>
      </c>
      <c r="B936" s="3">
        <v>1</v>
      </c>
      <c r="C936" s="5">
        <v>2</v>
      </c>
    </row>
    <row r="937" spans="1:5" x14ac:dyDescent="0.25">
      <c r="A937">
        <v>1026</v>
      </c>
      <c r="C937" s="5">
        <v>2</v>
      </c>
    </row>
    <row r="938" spans="1:5" x14ac:dyDescent="0.25">
      <c r="A938">
        <v>1027</v>
      </c>
      <c r="C938" s="5">
        <v>2</v>
      </c>
    </row>
    <row r="939" spans="1:5" x14ac:dyDescent="0.25">
      <c r="A939">
        <v>1028</v>
      </c>
      <c r="C939" s="5">
        <v>2</v>
      </c>
    </row>
    <row r="940" spans="1:5" x14ac:dyDescent="0.25">
      <c r="A940">
        <v>1029</v>
      </c>
      <c r="C940" s="5">
        <v>2</v>
      </c>
    </row>
    <row r="941" spans="1:5" x14ac:dyDescent="0.25">
      <c r="A941">
        <v>1030</v>
      </c>
      <c r="C941" s="5">
        <v>2</v>
      </c>
    </row>
    <row r="942" spans="1:5" x14ac:dyDescent="0.25">
      <c r="A942">
        <v>1031</v>
      </c>
      <c r="C942" s="5">
        <v>2</v>
      </c>
    </row>
    <row r="943" spans="1:5" x14ac:dyDescent="0.25">
      <c r="A943">
        <v>1032</v>
      </c>
      <c r="C943" s="5">
        <v>2</v>
      </c>
    </row>
    <row r="944" spans="1:5" x14ac:dyDescent="0.25">
      <c r="A944">
        <v>1033</v>
      </c>
      <c r="D944" s="2">
        <v>3</v>
      </c>
    </row>
    <row r="945" spans="1:6" x14ac:dyDescent="0.25">
      <c r="A945">
        <v>1034</v>
      </c>
      <c r="D945" s="2">
        <v>3</v>
      </c>
    </row>
    <row r="946" spans="1:6" x14ac:dyDescent="0.25">
      <c r="A946">
        <v>1035</v>
      </c>
      <c r="D946" s="2">
        <v>3</v>
      </c>
      <c r="E946" s="4">
        <v>4</v>
      </c>
    </row>
    <row r="947" spans="1:6" x14ac:dyDescent="0.25">
      <c r="A947">
        <v>1036</v>
      </c>
      <c r="B947" s="3">
        <v>1</v>
      </c>
      <c r="D947" s="2">
        <v>3</v>
      </c>
      <c r="E947" s="4">
        <v>4</v>
      </c>
    </row>
    <row r="948" spans="1:6" x14ac:dyDescent="0.25">
      <c r="A948">
        <v>1037</v>
      </c>
      <c r="B948" s="3">
        <v>1</v>
      </c>
      <c r="D948" s="2">
        <v>3</v>
      </c>
      <c r="E948" s="4">
        <v>4</v>
      </c>
    </row>
    <row r="949" spans="1:6" x14ac:dyDescent="0.25">
      <c r="A949">
        <v>1038</v>
      </c>
      <c r="B949" s="3">
        <v>1</v>
      </c>
      <c r="D949" s="2">
        <v>3</v>
      </c>
      <c r="E949" s="4">
        <v>4</v>
      </c>
    </row>
    <row r="950" spans="1:6" x14ac:dyDescent="0.25">
      <c r="A950">
        <v>1039</v>
      </c>
      <c r="B950" s="3">
        <v>1</v>
      </c>
      <c r="D950" s="2">
        <v>3</v>
      </c>
      <c r="E950" s="4">
        <v>4</v>
      </c>
      <c r="F950" t="s">
        <v>22</v>
      </c>
    </row>
    <row r="951" spans="1:6" x14ac:dyDescent="0.25">
      <c r="A951">
        <v>1069</v>
      </c>
    </row>
    <row r="952" spans="1:6" x14ac:dyDescent="0.25">
      <c r="A952">
        <v>1070</v>
      </c>
    </row>
    <row r="953" spans="1:6" x14ac:dyDescent="0.25">
      <c r="A953">
        <v>1071</v>
      </c>
      <c r="F953" t="s">
        <v>22</v>
      </c>
    </row>
    <row r="954" spans="1:6" x14ac:dyDescent="0.25">
      <c r="A954">
        <v>1072</v>
      </c>
      <c r="B954" s="3">
        <v>1</v>
      </c>
    </row>
    <row r="955" spans="1:6" x14ac:dyDescent="0.25">
      <c r="A955">
        <v>1073</v>
      </c>
      <c r="B955" s="3">
        <v>1</v>
      </c>
    </row>
    <row r="956" spans="1:6" x14ac:dyDescent="0.25">
      <c r="A956">
        <v>1074</v>
      </c>
      <c r="B956" s="3">
        <v>1</v>
      </c>
      <c r="E956" s="4">
        <v>4</v>
      </c>
    </row>
    <row r="957" spans="1:6" x14ac:dyDescent="0.25">
      <c r="A957">
        <v>1075</v>
      </c>
      <c r="B957" s="3">
        <v>1</v>
      </c>
      <c r="E957" s="4">
        <v>4</v>
      </c>
    </row>
    <row r="958" spans="1:6" x14ac:dyDescent="0.25">
      <c r="A958">
        <v>1076</v>
      </c>
      <c r="B958" s="3">
        <v>1</v>
      </c>
      <c r="E958" s="4">
        <v>4</v>
      </c>
    </row>
    <row r="959" spans="1:6" x14ac:dyDescent="0.25">
      <c r="A959">
        <v>1077</v>
      </c>
      <c r="B959" s="3">
        <v>1</v>
      </c>
      <c r="E959" s="4">
        <v>4</v>
      </c>
    </row>
    <row r="960" spans="1:6" x14ac:dyDescent="0.25">
      <c r="A960">
        <v>1078</v>
      </c>
      <c r="B960" s="3">
        <v>1</v>
      </c>
      <c r="E960" s="4">
        <v>4</v>
      </c>
    </row>
    <row r="961" spans="1:5" x14ac:dyDescent="0.25">
      <c r="A961">
        <v>1079</v>
      </c>
      <c r="B961" s="3">
        <v>1</v>
      </c>
      <c r="E961" s="4">
        <v>4</v>
      </c>
    </row>
    <row r="962" spans="1:5" x14ac:dyDescent="0.25">
      <c r="A962">
        <v>1080</v>
      </c>
      <c r="B962" s="3">
        <v>1</v>
      </c>
      <c r="E962" s="4">
        <v>4</v>
      </c>
    </row>
    <row r="963" spans="1:5" x14ac:dyDescent="0.25">
      <c r="A963">
        <v>1081</v>
      </c>
      <c r="B963" s="3">
        <v>1</v>
      </c>
      <c r="E963" s="4">
        <v>4</v>
      </c>
    </row>
    <row r="964" spans="1:5" x14ac:dyDescent="0.25">
      <c r="A964">
        <v>1082</v>
      </c>
      <c r="B964" s="3">
        <v>1</v>
      </c>
      <c r="E964" s="4">
        <v>4</v>
      </c>
    </row>
    <row r="965" spans="1:5" x14ac:dyDescent="0.25">
      <c r="A965">
        <v>1083</v>
      </c>
      <c r="B965" s="3">
        <v>1</v>
      </c>
      <c r="E965" s="4">
        <v>4</v>
      </c>
    </row>
    <row r="966" spans="1:5" x14ac:dyDescent="0.25">
      <c r="A966">
        <v>1084</v>
      </c>
      <c r="B966" s="3">
        <v>1</v>
      </c>
      <c r="E966" s="4">
        <v>4</v>
      </c>
    </row>
    <row r="967" spans="1:5" x14ac:dyDescent="0.25">
      <c r="A967">
        <v>1085</v>
      </c>
      <c r="B967" s="3">
        <v>1</v>
      </c>
      <c r="E967" s="4">
        <v>4</v>
      </c>
    </row>
    <row r="968" spans="1:5" x14ac:dyDescent="0.25">
      <c r="A968">
        <v>1086</v>
      </c>
      <c r="B968" s="3">
        <v>1</v>
      </c>
      <c r="E968" s="4">
        <v>4</v>
      </c>
    </row>
    <row r="969" spans="1:5" x14ac:dyDescent="0.25">
      <c r="A969">
        <v>1087</v>
      </c>
      <c r="B969" s="3">
        <v>1</v>
      </c>
      <c r="C969" s="5">
        <v>2</v>
      </c>
      <c r="E969" s="4">
        <v>4</v>
      </c>
    </row>
    <row r="970" spans="1:5" x14ac:dyDescent="0.25">
      <c r="A970">
        <v>1088</v>
      </c>
      <c r="B970" s="3">
        <v>1</v>
      </c>
      <c r="C970" s="5">
        <v>2</v>
      </c>
      <c r="E970" s="4">
        <v>4</v>
      </c>
    </row>
    <row r="971" spans="1:5" x14ac:dyDescent="0.25">
      <c r="A971">
        <v>1089</v>
      </c>
      <c r="C971" s="5">
        <v>2</v>
      </c>
    </row>
    <row r="972" spans="1:5" x14ac:dyDescent="0.25">
      <c r="A972">
        <v>1090</v>
      </c>
      <c r="C972" s="5">
        <v>2</v>
      </c>
    </row>
    <row r="973" spans="1:5" x14ac:dyDescent="0.25">
      <c r="A973">
        <v>1091</v>
      </c>
      <c r="C973" s="5">
        <v>2</v>
      </c>
    </row>
    <row r="974" spans="1:5" x14ac:dyDescent="0.25">
      <c r="A974">
        <v>1092</v>
      </c>
      <c r="C974" s="5">
        <v>2</v>
      </c>
    </row>
    <row r="975" spans="1:5" x14ac:dyDescent="0.25">
      <c r="A975">
        <v>1093</v>
      </c>
      <c r="C975" s="5">
        <v>2</v>
      </c>
      <c r="D975" s="2">
        <v>3</v>
      </c>
    </row>
    <row r="976" spans="1:5" x14ac:dyDescent="0.25">
      <c r="A976">
        <v>1094</v>
      </c>
      <c r="C976" s="5">
        <v>2</v>
      </c>
      <c r="D976" s="2">
        <v>3</v>
      </c>
    </row>
    <row r="977" spans="1:5" x14ac:dyDescent="0.25">
      <c r="A977">
        <v>1095</v>
      </c>
      <c r="C977" s="5">
        <v>2</v>
      </c>
      <c r="D977" s="2">
        <v>3</v>
      </c>
    </row>
    <row r="978" spans="1:5" x14ac:dyDescent="0.25">
      <c r="A978">
        <v>1096</v>
      </c>
      <c r="C978" s="5">
        <v>2</v>
      </c>
      <c r="D978" s="2">
        <v>3</v>
      </c>
    </row>
    <row r="979" spans="1:5" x14ac:dyDescent="0.25">
      <c r="A979">
        <v>1097</v>
      </c>
      <c r="C979" s="5">
        <v>2</v>
      </c>
      <c r="D979" s="2">
        <v>3</v>
      </c>
    </row>
    <row r="980" spans="1:5" x14ac:dyDescent="0.25">
      <c r="A980">
        <v>1098</v>
      </c>
      <c r="C980" s="5">
        <v>2</v>
      </c>
      <c r="D980" s="2">
        <v>3</v>
      </c>
    </row>
    <row r="981" spans="1:5" x14ac:dyDescent="0.25">
      <c r="A981">
        <v>1099</v>
      </c>
      <c r="C981" s="5">
        <v>2</v>
      </c>
      <c r="D981" s="2">
        <v>3</v>
      </c>
    </row>
    <row r="982" spans="1:5" x14ac:dyDescent="0.25">
      <c r="A982">
        <v>1100</v>
      </c>
      <c r="C982" s="5">
        <v>2</v>
      </c>
      <c r="D982" s="2">
        <v>3</v>
      </c>
    </row>
    <row r="983" spans="1:5" x14ac:dyDescent="0.25">
      <c r="A983">
        <v>1101</v>
      </c>
      <c r="C983" s="5">
        <v>2</v>
      </c>
      <c r="D983" s="2">
        <v>3</v>
      </c>
      <c r="E983" s="4">
        <v>4</v>
      </c>
    </row>
    <row r="984" spans="1:5" x14ac:dyDescent="0.25">
      <c r="A984">
        <v>1102</v>
      </c>
      <c r="D984" s="2">
        <v>3</v>
      </c>
      <c r="E984" s="4">
        <v>4</v>
      </c>
    </row>
    <row r="985" spans="1:5" x14ac:dyDescent="0.25">
      <c r="A985">
        <v>1103</v>
      </c>
      <c r="D985" s="2">
        <v>3</v>
      </c>
      <c r="E985" s="4">
        <v>4</v>
      </c>
    </row>
    <row r="986" spans="1:5" x14ac:dyDescent="0.25">
      <c r="A986">
        <v>1104</v>
      </c>
      <c r="D986" s="2">
        <v>3</v>
      </c>
      <c r="E986" s="4">
        <v>4</v>
      </c>
    </row>
    <row r="987" spans="1:5" x14ac:dyDescent="0.25">
      <c r="A987">
        <v>1105</v>
      </c>
      <c r="D987" s="2">
        <v>3</v>
      </c>
      <c r="E987" s="4">
        <v>4</v>
      </c>
    </row>
    <row r="988" spans="1:5" x14ac:dyDescent="0.25">
      <c r="A988">
        <v>1106</v>
      </c>
      <c r="D988" s="2">
        <v>3</v>
      </c>
      <c r="E988" s="4">
        <v>4</v>
      </c>
    </row>
    <row r="989" spans="1:5" x14ac:dyDescent="0.25">
      <c r="A989">
        <v>1107</v>
      </c>
      <c r="B989" s="3">
        <v>1</v>
      </c>
      <c r="E989" s="4">
        <v>4</v>
      </c>
    </row>
    <row r="990" spans="1:5" x14ac:dyDescent="0.25">
      <c r="A990">
        <v>1108</v>
      </c>
      <c r="B990" s="3">
        <v>1</v>
      </c>
      <c r="E990" s="4">
        <v>4</v>
      </c>
    </row>
    <row r="991" spans="1:5" x14ac:dyDescent="0.25">
      <c r="A991">
        <v>1109</v>
      </c>
      <c r="B991" s="3">
        <v>1</v>
      </c>
      <c r="E991" s="4">
        <v>4</v>
      </c>
    </row>
    <row r="992" spans="1:5" x14ac:dyDescent="0.25">
      <c r="A992">
        <v>1110</v>
      </c>
      <c r="B992" s="3">
        <v>1</v>
      </c>
      <c r="E992" s="4">
        <v>4</v>
      </c>
    </row>
    <row r="993" spans="1:5" x14ac:dyDescent="0.25">
      <c r="A993">
        <v>1111</v>
      </c>
      <c r="B993" s="3">
        <v>1</v>
      </c>
      <c r="E993" s="4">
        <v>4</v>
      </c>
    </row>
    <row r="994" spans="1:5" x14ac:dyDescent="0.25">
      <c r="A994">
        <v>1112</v>
      </c>
      <c r="B994" s="3">
        <v>1</v>
      </c>
      <c r="E994" s="4">
        <v>4</v>
      </c>
    </row>
    <row r="995" spans="1:5" x14ac:dyDescent="0.25">
      <c r="A995">
        <v>1113</v>
      </c>
      <c r="B995" s="3">
        <v>1</v>
      </c>
      <c r="E995" s="4">
        <v>4</v>
      </c>
    </row>
    <row r="996" spans="1:5" x14ac:dyDescent="0.25">
      <c r="A996">
        <v>1114</v>
      </c>
      <c r="B996" s="3">
        <v>1</v>
      </c>
    </row>
    <row r="997" spans="1:5" x14ac:dyDescent="0.25">
      <c r="A997">
        <v>1115</v>
      </c>
      <c r="B997" s="3">
        <v>1</v>
      </c>
    </row>
    <row r="998" spans="1:5" x14ac:dyDescent="0.25">
      <c r="A998">
        <v>1116</v>
      </c>
      <c r="B998" s="3">
        <v>1</v>
      </c>
    </row>
    <row r="999" spans="1:5" x14ac:dyDescent="0.25">
      <c r="A999">
        <v>1117</v>
      </c>
      <c r="B999" s="3">
        <v>1</v>
      </c>
      <c r="C999" s="5">
        <v>2</v>
      </c>
    </row>
    <row r="1000" spans="1:5" x14ac:dyDescent="0.25">
      <c r="A1000">
        <v>1118</v>
      </c>
      <c r="B1000" s="3">
        <v>1</v>
      </c>
      <c r="C1000" s="5">
        <v>2</v>
      </c>
    </row>
    <row r="1001" spans="1:5" x14ac:dyDescent="0.25">
      <c r="A1001">
        <v>1119</v>
      </c>
      <c r="C1001" s="5">
        <v>2</v>
      </c>
    </row>
    <row r="1002" spans="1:5" x14ac:dyDescent="0.25">
      <c r="A1002">
        <v>1120</v>
      </c>
      <c r="C1002" s="5">
        <v>2</v>
      </c>
    </row>
    <row r="1003" spans="1:5" x14ac:dyDescent="0.25">
      <c r="A1003">
        <v>1121</v>
      </c>
      <c r="C1003" s="5">
        <v>2</v>
      </c>
    </row>
    <row r="1004" spans="1:5" x14ac:dyDescent="0.25">
      <c r="A1004">
        <v>1122</v>
      </c>
      <c r="C1004" s="5">
        <v>2</v>
      </c>
      <c r="D1004" s="2">
        <v>3</v>
      </c>
    </row>
    <row r="1005" spans="1:5" x14ac:dyDescent="0.25">
      <c r="A1005">
        <v>1123</v>
      </c>
      <c r="C1005" s="5">
        <v>2</v>
      </c>
      <c r="D1005" s="2">
        <v>3</v>
      </c>
    </row>
    <row r="1006" spans="1:5" x14ac:dyDescent="0.25">
      <c r="A1006">
        <v>1124</v>
      </c>
      <c r="C1006" s="5">
        <v>2</v>
      </c>
      <c r="D1006" s="2">
        <v>3</v>
      </c>
    </row>
    <row r="1007" spans="1:5" x14ac:dyDescent="0.25">
      <c r="A1007">
        <v>1125</v>
      </c>
      <c r="C1007" s="5">
        <v>2</v>
      </c>
      <c r="D1007" s="2">
        <v>3</v>
      </c>
    </row>
    <row r="1008" spans="1:5" x14ac:dyDescent="0.25">
      <c r="A1008">
        <v>1126</v>
      </c>
      <c r="C1008" s="5">
        <v>2</v>
      </c>
      <c r="D1008" s="2">
        <v>3</v>
      </c>
    </row>
    <row r="1009" spans="1:5" x14ac:dyDescent="0.25">
      <c r="A1009">
        <v>1127</v>
      </c>
      <c r="C1009" s="5">
        <v>2</v>
      </c>
      <c r="D1009" s="2">
        <v>3</v>
      </c>
      <c r="E1009" s="4">
        <v>4</v>
      </c>
    </row>
    <row r="1010" spans="1:5" x14ac:dyDescent="0.25">
      <c r="A1010">
        <v>1128</v>
      </c>
      <c r="D1010" s="2">
        <v>3</v>
      </c>
      <c r="E1010" s="4">
        <v>4</v>
      </c>
    </row>
    <row r="1011" spans="1:5" x14ac:dyDescent="0.25">
      <c r="A1011">
        <v>1129</v>
      </c>
      <c r="D1011" s="2">
        <v>3</v>
      </c>
      <c r="E1011" s="4">
        <v>4</v>
      </c>
    </row>
    <row r="1012" spans="1:5" x14ac:dyDescent="0.25">
      <c r="A1012">
        <v>1130</v>
      </c>
      <c r="D1012" s="2">
        <v>3</v>
      </c>
      <c r="E1012" s="4">
        <v>4</v>
      </c>
    </row>
    <row r="1013" spans="1:5" x14ac:dyDescent="0.25">
      <c r="A1013">
        <v>1131</v>
      </c>
      <c r="E1013" s="4">
        <v>4</v>
      </c>
    </row>
    <row r="1014" spans="1:5" x14ac:dyDescent="0.25">
      <c r="A1014">
        <v>1132</v>
      </c>
      <c r="B1014" s="3">
        <v>1</v>
      </c>
      <c r="E1014" s="4">
        <v>4</v>
      </c>
    </row>
    <row r="1015" spans="1:5" x14ac:dyDescent="0.25">
      <c r="A1015">
        <v>1133</v>
      </c>
      <c r="B1015" s="3">
        <v>1</v>
      </c>
      <c r="E1015" s="4">
        <v>4</v>
      </c>
    </row>
    <row r="1016" spans="1:5" x14ac:dyDescent="0.25">
      <c r="A1016">
        <v>1134</v>
      </c>
      <c r="B1016" s="3">
        <v>1</v>
      </c>
      <c r="E1016" s="4">
        <v>4</v>
      </c>
    </row>
    <row r="1017" spans="1:5" x14ac:dyDescent="0.25">
      <c r="A1017">
        <v>1135</v>
      </c>
      <c r="B1017" s="3">
        <v>1</v>
      </c>
      <c r="E1017" s="4">
        <v>4</v>
      </c>
    </row>
    <row r="1018" spans="1:5" x14ac:dyDescent="0.25">
      <c r="A1018">
        <v>1136</v>
      </c>
      <c r="B1018" s="3">
        <v>1</v>
      </c>
    </row>
    <row r="1019" spans="1:5" x14ac:dyDescent="0.25">
      <c r="A1019">
        <v>1137</v>
      </c>
      <c r="B1019" s="3">
        <v>1</v>
      </c>
    </row>
    <row r="1020" spans="1:5" x14ac:dyDescent="0.25">
      <c r="A1020">
        <v>1138</v>
      </c>
      <c r="B1020" s="3">
        <v>1</v>
      </c>
    </row>
    <row r="1021" spans="1:5" x14ac:dyDescent="0.25">
      <c r="A1021">
        <v>1139</v>
      </c>
      <c r="B1021" s="3">
        <v>1</v>
      </c>
    </row>
    <row r="1022" spans="1:5" x14ac:dyDescent="0.25">
      <c r="A1022">
        <v>1140</v>
      </c>
      <c r="B1022" s="3">
        <v>1</v>
      </c>
      <c r="C1022" s="5">
        <v>2</v>
      </c>
    </row>
    <row r="1023" spans="1:5" x14ac:dyDescent="0.25">
      <c r="A1023">
        <v>1141</v>
      </c>
      <c r="B1023" s="3">
        <v>1</v>
      </c>
      <c r="C1023" s="5">
        <v>2</v>
      </c>
    </row>
    <row r="1024" spans="1:5" x14ac:dyDescent="0.25">
      <c r="A1024">
        <v>1142</v>
      </c>
      <c r="B1024" s="3">
        <v>1</v>
      </c>
      <c r="C1024" s="5">
        <v>2</v>
      </c>
    </row>
    <row r="1025" spans="1:5" x14ac:dyDescent="0.25">
      <c r="A1025">
        <v>1143</v>
      </c>
      <c r="C1025" s="5">
        <v>2</v>
      </c>
    </row>
    <row r="1026" spans="1:5" x14ac:dyDescent="0.25">
      <c r="A1026">
        <v>1144</v>
      </c>
      <c r="C1026" s="5">
        <v>2</v>
      </c>
    </row>
    <row r="1027" spans="1:5" x14ac:dyDescent="0.25">
      <c r="A1027">
        <v>1145</v>
      </c>
      <c r="C1027" s="5">
        <v>2</v>
      </c>
    </row>
    <row r="1028" spans="1:5" x14ac:dyDescent="0.25">
      <c r="A1028">
        <v>1146</v>
      </c>
      <c r="C1028" s="5">
        <v>2</v>
      </c>
    </row>
    <row r="1029" spans="1:5" x14ac:dyDescent="0.25">
      <c r="A1029">
        <v>1147</v>
      </c>
      <c r="C1029" s="5">
        <v>2</v>
      </c>
      <c r="D1029" s="2">
        <v>3</v>
      </c>
    </row>
    <row r="1030" spans="1:5" x14ac:dyDescent="0.25">
      <c r="A1030">
        <v>1148</v>
      </c>
      <c r="C1030" s="5">
        <v>2</v>
      </c>
      <c r="D1030" s="2">
        <v>3</v>
      </c>
    </row>
    <row r="1031" spans="1:5" x14ac:dyDescent="0.25">
      <c r="A1031">
        <v>1149</v>
      </c>
      <c r="C1031" s="5">
        <v>2</v>
      </c>
      <c r="D1031" s="2">
        <v>3</v>
      </c>
    </row>
    <row r="1032" spans="1:5" x14ac:dyDescent="0.25">
      <c r="A1032">
        <v>1150</v>
      </c>
      <c r="D1032" s="2">
        <v>3</v>
      </c>
      <c r="E1032" s="4">
        <v>4</v>
      </c>
    </row>
    <row r="1033" spans="1:5" x14ac:dyDescent="0.25">
      <c r="A1033">
        <v>1151</v>
      </c>
      <c r="D1033" s="2">
        <v>3</v>
      </c>
      <c r="E1033" s="4">
        <v>4</v>
      </c>
    </row>
    <row r="1034" spans="1:5" x14ac:dyDescent="0.25">
      <c r="A1034">
        <v>1152</v>
      </c>
      <c r="D1034" s="2">
        <v>3</v>
      </c>
      <c r="E1034" s="4">
        <v>4</v>
      </c>
    </row>
    <row r="1035" spans="1:5" x14ac:dyDescent="0.25">
      <c r="A1035">
        <v>1153</v>
      </c>
      <c r="D1035" s="2">
        <v>3</v>
      </c>
      <c r="E1035" s="4">
        <v>4</v>
      </c>
    </row>
    <row r="1036" spans="1:5" x14ac:dyDescent="0.25">
      <c r="A1036">
        <v>1154</v>
      </c>
      <c r="D1036" s="2">
        <v>3</v>
      </c>
      <c r="E1036" s="4">
        <v>4</v>
      </c>
    </row>
    <row r="1037" spans="1:5" x14ac:dyDescent="0.25">
      <c r="A1037">
        <v>1155</v>
      </c>
      <c r="B1037" s="3">
        <v>1</v>
      </c>
      <c r="D1037" s="2">
        <v>3</v>
      </c>
      <c r="E1037" s="4">
        <v>4</v>
      </c>
    </row>
    <row r="1038" spans="1:5" x14ac:dyDescent="0.25">
      <c r="A1038">
        <v>1156</v>
      </c>
      <c r="B1038" s="3">
        <v>1</v>
      </c>
      <c r="E1038" s="4">
        <v>4</v>
      </c>
    </row>
    <row r="1039" spans="1:5" x14ac:dyDescent="0.25">
      <c r="A1039">
        <v>1157</v>
      </c>
      <c r="B1039" s="3">
        <v>1</v>
      </c>
      <c r="E1039" s="4">
        <v>4</v>
      </c>
    </row>
    <row r="1040" spans="1:5" x14ac:dyDescent="0.25">
      <c r="A1040">
        <v>1158</v>
      </c>
      <c r="B1040" s="3">
        <v>1</v>
      </c>
      <c r="E1040" s="4">
        <v>4</v>
      </c>
    </row>
    <row r="1041" spans="1:5" x14ac:dyDescent="0.25">
      <c r="A1041">
        <v>1159</v>
      </c>
      <c r="B1041" s="3">
        <v>1</v>
      </c>
      <c r="E1041" s="4">
        <v>4</v>
      </c>
    </row>
    <row r="1042" spans="1:5" x14ac:dyDescent="0.25">
      <c r="A1042">
        <v>1160</v>
      </c>
      <c r="B1042" s="3">
        <v>1</v>
      </c>
    </row>
    <row r="1043" spans="1:5" x14ac:dyDescent="0.25">
      <c r="A1043">
        <v>1161</v>
      </c>
      <c r="B1043" s="3">
        <v>1</v>
      </c>
    </row>
    <row r="1044" spans="1:5" x14ac:dyDescent="0.25">
      <c r="A1044">
        <v>1162</v>
      </c>
      <c r="B1044" s="3">
        <v>1</v>
      </c>
      <c r="C1044" s="5">
        <v>2</v>
      </c>
    </row>
    <row r="1045" spans="1:5" x14ac:dyDescent="0.25">
      <c r="A1045">
        <v>1163</v>
      </c>
      <c r="B1045" s="3">
        <v>1</v>
      </c>
      <c r="C1045" s="5">
        <v>2</v>
      </c>
    </row>
    <row r="1046" spans="1:5" x14ac:dyDescent="0.25">
      <c r="A1046">
        <v>1164</v>
      </c>
      <c r="B1046" s="3">
        <v>1</v>
      </c>
      <c r="C1046" s="5">
        <v>2</v>
      </c>
    </row>
    <row r="1047" spans="1:5" x14ac:dyDescent="0.25">
      <c r="A1047">
        <v>1165</v>
      </c>
      <c r="B1047" s="3">
        <v>1</v>
      </c>
      <c r="C1047" s="5">
        <v>2</v>
      </c>
    </row>
    <row r="1048" spans="1:5" x14ac:dyDescent="0.25">
      <c r="A1048">
        <v>1166</v>
      </c>
      <c r="C1048" s="5">
        <v>2</v>
      </c>
    </row>
    <row r="1049" spans="1:5" x14ac:dyDescent="0.25">
      <c r="A1049">
        <v>1167</v>
      </c>
      <c r="C1049" s="5">
        <v>2</v>
      </c>
    </row>
    <row r="1050" spans="1:5" x14ac:dyDescent="0.25">
      <c r="A1050">
        <v>1168</v>
      </c>
      <c r="C1050" s="5">
        <v>2</v>
      </c>
    </row>
    <row r="1051" spans="1:5" x14ac:dyDescent="0.25">
      <c r="A1051">
        <v>1169</v>
      </c>
      <c r="C1051" s="5">
        <v>2</v>
      </c>
    </row>
    <row r="1052" spans="1:5" x14ac:dyDescent="0.25">
      <c r="A1052">
        <v>1170</v>
      </c>
      <c r="C1052" s="5">
        <v>2</v>
      </c>
      <c r="D1052" s="2">
        <v>3</v>
      </c>
    </row>
    <row r="1053" spans="1:5" x14ac:dyDescent="0.25">
      <c r="A1053">
        <v>1171</v>
      </c>
      <c r="C1053" s="5">
        <v>2</v>
      </c>
      <c r="D1053" s="2">
        <v>3</v>
      </c>
    </row>
    <row r="1054" spans="1:5" x14ac:dyDescent="0.25">
      <c r="A1054">
        <v>1172</v>
      </c>
      <c r="C1054" s="5">
        <v>2</v>
      </c>
      <c r="D1054" s="2">
        <v>3</v>
      </c>
    </row>
    <row r="1055" spans="1:5" x14ac:dyDescent="0.25">
      <c r="A1055">
        <v>1173</v>
      </c>
      <c r="D1055" s="2">
        <v>3</v>
      </c>
      <c r="E1055" s="4">
        <v>4</v>
      </c>
    </row>
    <row r="1056" spans="1:5" x14ac:dyDescent="0.25">
      <c r="A1056">
        <v>1174</v>
      </c>
      <c r="D1056" s="2">
        <v>3</v>
      </c>
      <c r="E1056" s="4">
        <v>4</v>
      </c>
    </row>
    <row r="1057" spans="1:5" x14ac:dyDescent="0.25">
      <c r="A1057">
        <v>1175</v>
      </c>
      <c r="D1057" s="2">
        <v>3</v>
      </c>
      <c r="E1057" s="4">
        <v>4</v>
      </c>
    </row>
    <row r="1058" spans="1:5" x14ac:dyDescent="0.25">
      <c r="A1058">
        <v>1176</v>
      </c>
      <c r="D1058" s="2">
        <v>3</v>
      </c>
      <c r="E1058" s="4">
        <v>4</v>
      </c>
    </row>
    <row r="1059" spans="1:5" x14ac:dyDescent="0.25">
      <c r="A1059">
        <v>1177</v>
      </c>
      <c r="D1059" s="2">
        <v>3</v>
      </c>
      <c r="E1059" s="4">
        <v>4</v>
      </c>
    </row>
    <row r="1060" spans="1:5" x14ac:dyDescent="0.25">
      <c r="A1060">
        <v>1178</v>
      </c>
      <c r="B1060" s="3">
        <v>1</v>
      </c>
      <c r="D1060" s="2">
        <v>3</v>
      </c>
      <c r="E1060" s="4">
        <v>4</v>
      </c>
    </row>
    <row r="1061" spans="1:5" x14ac:dyDescent="0.25">
      <c r="A1061">
        <v>1179</v>
      </c>
      <c r="B1061" s="3">
        <v>1</v>
      </c>
      <c r="D1061" s="2">
        <v>3</v>
      </c>
      <c r="E1061" s="4">
        <v>4</v>
      </c>
    </row>
    <row r="1062" spans="1:5" x14ac:dyDescent="0.25">
      <c r="A1062">
        <v>1180</v>
      </c>
      <c r="B1062" s="3">
        <v>1</v>
      </c>
      <c r="E1062" s="4">
        <v>4</v>
      </c>
    </row>
    <row r="1063" spans="1:5" x14ac:dyDescent="0.25">
      <c r="A1063">
        <v>1181</v>
      </c>
      <c r="B1063" s="3">
        <v>1</v>
      </c>
      <c r="E1063" s="4">
        <v>4</v>
      </c>
    </row>
    <row r="1064" spans="1:5" x14ac:dyDescent="0.25">
      <c r="A1064">
        <v>1182</v>
      </c>
      <c r="B1064" s="3">
        <v>1</v>
      </c>
      <c r="E1064" s="4">
        <v>4</v>
      </c>
    </row>
    <row r="1065" spans="1:5" x14ac:dyDescent="0.25">
      <c r="A1065">
        <v>1183</v>
      </c>
      <c r="B1065" s="3">
        <v>1</v>
      </c>
    </row>
    <row r="1066" spans="1:5" x14ac:dyDescent="0.25">
      <c r="A1066">
        <v>1184</v>
      </c>
      <c r="B1066" s="3">
        <v>1</v>
      </c>
    </row>
    <row r="1067" spans="1:5" x14ac:dyDescent="0.25">
      <c r="A1067">
        <v>1185</v>
      </c>
      <c r="B1067" s="3">
        <v>1</v>
      </c>
      <c r="C1067" s="5">
        <v>2</v>
      </c>
    </row>
    <row r="1068" spans="1:5" x14ac:dyDescent="0.25">
      <c r="A1068">
        <v>1186</v>
      </c>
      <c r="B1068" s="3">
        <v>1</v>
      </c>
      <c r="C1068" s="5">
        <v>2</v>
      </c>
    </row>
    <row r="1069" spans="1:5" x14ac:dyDescent="0.25">
      <c r="A1069">
        <v>1187</v>
      </c>
      <c r="B1069" s="3">
        <v>1</v>
      </c>
      <c r="C1069" s="5">
        <v>2</v>
      </c>
    </row>
    <row r="1070" spans="1:5" x14ac:dyDescent="0.25">
      <c r="A1070">
        <v>1188</v>
      </c>
      <c r="B1070" s="3">
        <v>1</v>
      </c>
      <c r="C1070" s="5">
        <v>2</v>
      </c>
    </row>
    <row r="1071" spans="1:5" x14ac:dyDescent="0.25">
      <c r="A1071">
        <v>1189</v>
      </c>
      <c r="B1071" s="3">
        <v>1</v>
      </c>
      <c r="C1071" s="5">
        <v>2</v>
      </c>
    </row>
    <row r="1072" spans="1:5" x14ac:dyDescent="0.25">
      <c r="A1072">
        <v>1190</v>
      </c>
      <c r="C1072" s="5">
        <v>2</v>
      </c>
    </row>
    <row r="1073" spans="1:5" x14ac:dyDescent="0.25">
      <c r="A1073">
        <v>1191</v>
      </c>
      <c r="C1073" s="5">
        <v>2</v>
      </c>
    </row>
    <row r="1074" spans="1:5" x14ac:dyDescent="0.25">
      <c r="A1074">
        <v>1192</v>
      </c>
      <c r="C1074" s="5">
        <v>2</v>
      </c>
    </row>
    <row r="1075" spans="1:5" x14ac:dyDescent="0.25">
      <c r="A1075">
        <v>1193</v>
      </c>
      <c r="C1075" s="5">
        <v>2</v>
      </c>
    </row>
    <row r="1076" spans="1:5" x14ac:dyDescent="0.25">
      <c r="A1076">
        <v>1194</v>
      </c>
      <c r="C1076" s="5">
        <v>2</v>
      </c>
    </row>
    <row r="1077" spans="1:5" x14ac:dyDescent="0.25">
      <c r="A1077">
        <v>1195</v>
      </c>
      <c r="C1077" s="5">
        <v>2</v>
      </c>
      <c r="D1077" s="2">
        <v>3</v>
      </c>
    </row>
    <row r="1078" spans="1:5" x14ac:dyDescent="0.25">
      <c r="A1078">
        <v>1196</v>
      </c>
      <c r="D1078" s="2">
        <v>3</v>
      </c>
    </row>
    <row r="1079" spans="1:5" x14ac:dyDescent="0.25">
      <c r="A1079">
        <v>1197</v>
      </c>
      <c r="D1079" s="2">
        <v>3</v>
      </c>
      <c r="E1079" s="4">
        <v>4</v>
      </c>
    </row>
    <row r="1080" spans="1:5" x14ac:dyDescent="0.25">
      <c r="A1080">
        <v>1198</v>
      </c>
      <c r="D1080" s="2">
        <v>3</v>
      </c>
      <c r="E1080" s="4">
        <v>4</v>
      </c>
    </row>
    <row r="1081" spans="1:5" x14ac:dyDescent="0.25">
      <c r="A1081">
        <v>1199</v>
      </c>
      <c r="D1081" s="2">
        <v>3</v>
      </c>
      <c r="E1081" s="4">
        <v>4</v>
      </c>
    </row>
    <row r="1082" spans="1:5" x14ac:dyDescent="0.25">
      <c r="A1082">
        <v>1200</v>
      </c>
      <c r="D1082" s="2">
        <v>3</v>
      </c>
      <c r="E1082" s="4">
        <v>4</v>
      </c>
    </row>
    <row r="1083" spans="1:5" x14ac:dyDescent="0.25">
      <c r="A1083">
        <v>1201</v>
      </c>
      <c r="D1083" s="2">
        <v>3</v>
      </c>
      <c r="E1083" s="4">
        <v>4</v>
      </c>
    </row>
    <row r="1084" spans="1:5" x14ac:dyDescent="0.25">
      <c r="A1084">
        <v>1202</v>
      </c>
      <c r="B1084" s="3">
        <v>1</v>
      </c>
      <c r="D1084" s="2">
        <v>3</v>
      </c>
      <c r="E1084" s="4">
        <v>4</v>
      </c>
    </row>
    <row r="1085" spans="1:5" x14ac:dyDescent="0.25">
      <c r="A1085">
        <v>1203</v>
      </c>
      <c r="B1085" s="3">
        <v>1</v>
      </c>
      <c r="D1085" s="2">
        <v>3</v>
      </c>
      <c r="E1085" s="4">
        <v>4</v>
      </c>
    </row>
    <row r="1086" spans="1:5" x14ac:dyDescent="0.25">
      <c r="A1086">
        <v>1204</v>
      </c>
      <c r="B1086" s="3">
        <v>1</v>
      </c>
      <c r="D1086" s="2">
        <v>3</v>
      </c>
      <c r="E1086" s="4">
        <v>4</v>
      </c>
    </row>
    <row r="1087" spans="1:5" x14ac:dyDescent="0.25">
      <c r="A1087">
        <v>1205</v>
      </c>
      <c r="B1087" s="3">
        <v>1</v>
      </c>
      <c r="E1087" s="4">
        <v>4</v>
      </c>
    </row>
    <row r="1088" spans="1:5" x14ac:dyDescent="0.25">
      <c r="A1088">
        <v>1206</v>
      </c>
      <c r="B1088" s="3">
        <v>1</v>
      </c>
      <c r="E1088" s="4">
        <v>4</v>
      </c>
    </row>
    <row r="1089" spans="1:5" x14ac:dyDescent="0.25">
      <c r="A1089">
        <v>1207</v>
      </c>
      <c r="B1089" s="3">
        <v>1</v>
      </c>
    </row>
    <row r="1090" spans="1:5" x14ac:dyDescent="0.25">
      <c r="A1090">
        <v>1208</v>
      </c>
      <c r="B1090" s="3">
        <v>1</v>
      </c>
    </row>
    <row r="1091" spans="1:5" x14ac:dyDescent="0.25">
      <c r="A1091">
        <v>1209</v>
      </c>
      <c r="B1091" s="3">
        <v>1</v>
      </c>
    </row>
    <row r="1092" spans="1:5" x14ac:dyDescent="0.25">
      <c r="A1092">
        <v>1210</v>
      </c>
      <c r="B1092" s="3">
        <v>1</v>
      </c>
    </row>
    <row r="1093" spans="1:5" x14ac:dyDescent="0.25">
      <c r="A1093">
        <v>1211</v>
      </c>
      <c r="B1093" s="3">
        <v>1</v>
      </c>
      <c r="C1093" s="5">
        <v>2</v>
      </c>
    </row>
    <row r="1094" spans="1:5" x14ac:dyDescent="0.25">
      <c r="A1094">
        <v>1212</v>
      </c>
      <c r="B1094" s="3">
        <v>1</v>
      </c>
      <c r="C1094" s="5">
        <v>2</v>
      </c>
    </row>
    <row r="1095" spans="1:5" x14ac:dyDescent="0.25">
      <c r="A1095">
        <v>1213</v>
      </c>
      <c r="B1095" s="3">
        <v>1</v>
      </c>
      <c r="C1095" s="5">
        <v>2</v>
      </c>
    </row>
    <row r="1096" spans="1:5" x14ac:dyDescent="0.25">
      <c r="A1096">
        <v>1214</v>
      </c>
      <c r="C1096" s="5">
        <v>2</v>
      </c>
    </row>
    <row r="1097" spans="1:5" x14ac:dyDescent="0.25">
      <c r="A1097">
        <v>1215</v>
      </c>
      <c r="C1097" s="5">
        <v>2</v>
      </c>
    </row>
    <row r="1098" spans="1:5" x14ac:dyDescent="0.25">
      <c r="A1098">
        <v>1216</v>
      </c>
      <c r="C1098" s="5">
        <v>2</v>
      </c>
    </row>
    <row r="1099" spans="1:5" x14ac:dyDescent="0.25">
      <c r="A1099">
        <v>1217</v>
      </c>
      <c r="C1099" s="5">
        <v>2</v>
      </c>
    </row>
    <row r="1100" spans="1:5" x14ac:dyDescent="0.25">
      <c r="A1100">
        <v>1218</v>
      </c>
      <c r="C1100" s="5">
        <v>2</v>
      </c>
      <c r="D1100" s="2">
        <v>3</v>
      </c>
    </row>
    <row r="1101" spans="1:5" x14ac:dyDescent="0.25">
      <c r="A1101">
        <v>1219</v>
      </c>
      <c r="C1101" s="5">
        <v>2</v>
      </c>
      <c r="D1101" s="2">
        <v>3</v>
      </c>
    </row>
    <row r="1102" spans="1:5" x14ac:dyDescent="0.25">
      <c r="A1102">
        <v>1220</v>
      </c>
      <c r="C1102" s="5">
        <v>2</v>
      </c>
      <c r="D1102" s="2">
        <v>3</v>
      </c>
    </row>
    <row r="1103" spans="1:5" x14ac:dyDescent="0.25">
      <c r="A1103">
        <v>1221</v>
      </c>
      <c r="D1103" s="2">
        <v>3</v>
      </c>
      <c r="E1103" s="4">
        <v>4</v>
      </c>
    </row>
    <row r="1104" spans="1:5" x14ac:dyDescent="0.25">
      <c r="A1104">
        <v>1222</v>
      </c>
      <c r="D1104" s="2">
        <v>3</v>
      </c>
      <c r="E1104" s="4">
        <v>4</v>
      </c>
    </row>
    <row r="1105" spans="1:5" x14ac:dyDescent="0.25">
      <c r="A1105">
        <v>1223</v>
      </c>
      <c r="D1105" s="2">
        <v>3</v>
      </c>
      <c r="E1105" s="4">
        <v>4</v>
      </c>
    </row>
    <row r="1106" spans="1:5" x14ac:dyDescent="0.25">
      <c r="A1106">
        <v>1224</v>
      </c>
      <c r="D1106" s="2">
        <v>3</v>
      </c>
      <c r="E1106" s="4">
        <v>4</v>
      </c>
    </row>
    <row r="1107" spans="1:5" x14ac:dyDescent="0.25">
      <c r="A1107">
        <v>1225</v>
      </c>
      <c r="D1107" s="2">
        <v>3</v>
      </c>
      <c r="E1107" s="4">
        <v>4</v>
      </c>
    </row>
    <row r="1108" spans="1:5" x14ac:dyDescent="0.25">
      <c r="A1108">
        <v>1226</v>
      </c>
      <c r="D1108" s="2">
        <v>3</v>
      </c>
      <c r="E1108" s="4">
        <v>4</v>
      </c>
    </row>
    <row r="1109" spans="1:5" x14ac:dyDescent="0.25">
      <c r="A1109">
        <v>1227</v>
      </c>
      <c r="B1109" s="3">
        <v>1</v>
      </c>
      <c r="D1109" s="2">
        <v>3</v>
      </c>
      <c r="E1109" s="4">
        <v>4</v>
      </c>
    </row>
    <row r="1110" spans="1:5" x14ac:dyDescent="0.25">
      <c r="A1110">
        <v>1228</v>
      </c>
      <c r="B1110" s="3">
        <v>1</v>
      </c>
      <c r="E1110" s="4">
        <v>4</v>
      </c>
    </row>
    <row r="1111" spans="1:5" x14ac:dyDescent="0.25">
      <c r="A1111">
        <v>1229</v>
      </c>
      <c r="B1111" s="3">
        <v>1</v>
      </c>
      <c r="E1111" s="4">
        <v>4</v>
      </c>
    </row>
    <row r="1112" spans="1:5" x14ac:dyDescent="0.25">
      <c r="A1112">
        <v>1230</v>
      </c>
      <c r="B1112" s="3">
        <v>1</v>
      </c>
      <c r="E1112" s="4">
        <v>4</v>
      </c>
    </row>
    <row r="1113" spans="1:5" x14ac:dyDescent="0.25">
      <c r="A1113">
        <v>1231</v>
      </c>
      <c r="B1113" s="3">
        <v>1</v>
      </c>
    </row>
    <row r="1114" spans="1:5" x14ac:dyDescent="0.25">
      <c r="A1114">
        <v>1232</v>
      </c>
      <c r="B1114" s="3">
        <v>1</v>
      </c>
    </row>
    <row r="1115" spans="1:5" x14ac:dyDescent="0.25">
      <c r="A1115">
        <v>1233</v>
      </c>
      <c r="B1115" s="3">
        <v>1</v>
      </c>
    </row>
    <row r="1116" spans="1:5" x14ac:dyDescent="0.25">
      <c r="A1116">
        <v>1234</v>
      </c>
      <c r="B1116" s="3">
        <v>1</v>
      </c>
    </row>
    <row r="1117" spans="1:5" x14ac:dyDescent="0.25">
      <c r="A1117">
        <v>1235</v>
      </c>
      <c r="B1117" s="3">
        <v>1</v>
      </c>
    </row>
    <row r="1118" spans="1:5" x14ac:dyDescent="0.25">
      <c r="A1118">
        <v>1236</v>
      </c>
      <c r="B1118" s="3">
        <v>1</v>
      </c>
      <c r="C1118" s="5">
        <v>2</v>
      </c>
    </row>
    <row r="1119" spans="1:5" x14ac:dyDescent="0.25">
      <c r="A1119">
        <v>1237</v>
      </c>
      <c r="B1119" s="3">
        <v>1</v>
      </c>
      <c r="C1119" s="5">
        <v>2</v>
      </c>
    </row>
    <row r="1120" spans="1:5" x14ac:dyDescent="0.25">
      <c r="A1120">
        <v>1238</v>
      </c>
      <c r="B1120" s="3">
        <v>1</v>
      </c>
      <c r="C1120" s="5">
        <v>2</v>
      </c>
    </row>
    <row r="1121" spans="1:5" x14ac:dyDescent="0.25">
      <c r="A1121">
        <v>1239</v>
      </c>
      <c r="C1121" s="5">
        <v>2</v>
      </c>
    </row>
    <row r="1122" spans="1:5" x14ac:dyDescent="0.25">
      <c r="A1122">
        <v>1240</v>
      </c>
      <c r="C1122" s="5">
        <v>2</v>
      </c>
    </row>
    <row r="1123" spans="1:5" x14ac:dyDescent="0.25">
      <c r="A1123">
        <v>1241</v>
      </c>
      <c r="C1123" s="5">
        <v>2</v>
      </c>
    </row>
    <row r="1124" spans="1:5" x14ac:dyDescent="0.25">
      <c r="A1124">
        <v>1242</v>
      </c>
      <c r="C1124" s="5">
        <v>2</v>
      </c>
      <c r="D1124" s="2">
        <v>3</v>
      </c>
    </row>
    <row r="1125" spans="1:5" x14ac:dyDescent="0.25">
      <c r="A1125">
        <v>1243</v>
      </c>
      <c r="C1125" s="5">
        <v>2</v>
      </c>
      <c r="D1125" s="2">
        <v>3</v>
      </c>
    </row>
    <row r="1126" spans="1:5" x14ac:dyDescent="0.25">
      <c r="A1126">
        <v>1244</v>
      </c>
      <c r="C1126" s="5">
        <v>2</v>
      </c>
      <c r="D1126" s="2">
        <v>3</v>
      </c>
    </row>
    <row r="1127" spans="1:5" x14ac:dyDescent="0.25">
      <c r="A1127">
        <v>1245</v>
      </c>
      <c r="D1127" s="2">
        <v>3</v>
      </c>
      <c r="E1127" s="4">
        <v>4</v>
      </c>
    </row>
    <row r="1128" spans="1:5" x14ac:dyDescent="0.25">
      <c r="A1128">
        <v>1246</v>
      </c>
      <c r="D1128" s="2">
        <v>3</v>
      </c>
      <c r="E1128" s="4">
        <v>4</v>
      </c>
    </row>
    <row r="1129" spans="1:5" x14ac:dyDescent="0.25">
      <c r="A1129">
        <v>1247</v>
      </c>
      <c r="D1129" s="2">
        <v>3</v>
      </c>
      <c r="E1129" s="4">
        <v>4</v>
      </c>
    </row>
    <row r="1130" spans="1:5" x14ac:dyDescent="0.25">
      <c r="A1130">
        <v>1248</v>
      </c>
      <c r="D1130" s="2">
        <v>3</v>
      </c>
      <c r="E1130" s="4">
        <v>4</v>
      </c>
    </row>
    <row r="1131" spans="1:5" x14ac:dyDescent="0.25">
      <c r="A1131">
        <v>1249</v>
      </c>
      <c r="D1131" s="2">
        <v>3</v>
      </c>
      <c r="E1131" s="4">
        <v>4</v>
      </c>
    </row>
    <row r="1132" spans="1:5" x14ac:dyDescent="0.25">
      <c r="A1132">
        <v>1250</v>
      </c>
      <c r="B1132" s="3">
        <v>1</v>
      </c>
      <c r="D1132" s="2">
        <v>3</v>
      </c>
      <c r="E1132" s="4">
        <v>4</v>
      </c>
    </row>
    <row r="1133" spans="1:5" x14ac:dyDescent="0.25">
      <c r="A1133">
        <v>1251</v>
      </c>
      <c r="B1133" s="3">
        <v>1</v>
      </c>
      <c r="E1133" s="4">
        <v>4</v>
      </c>
    </row>
    <row r="1134" spans="1:5" x14ac:dyDescent="0.25">
      <c r="A1134">
        <v>1252</v>
      </c>
      <c r="B1134" s="3">
        <v>1</v>
      </c>
      <c r="E1134" s="4">
        <v>4</v>
      </c>
    </row>
    <row r="1135" spans="1:5" x14ac:dyDescent="0.25">
      <c r="A1135">
        <v>1253</v>
      </c>
      <c r="B1135" s="3">
        <v>1</v>
      </c>
      <c r="E1135" s="4">
        <v>4</v>
      </c>
    </row>
    <row r="1136" spans="1:5" x14ac:dyDescent="0.25">
      <c r="A1136">
        <v>1254</v>
      </c>
      <c r="B1136" s="3">
        <v>1</v>
      </c>
    </row>
    <row r="1137" spans="1:5" x14ac:dyDescent="0.25">
      <c r="A1137">
        <v>1255</v>
      </c>
      <c r="B1137" s="3">
        <v>1</v>
      </c>
    </row>
    <row r="1138" spans="1:5" x14ac:dyDescent="0.25">
      <c r="A1138">
        <v>1256</v>
      </c>
      <c r="B1138" s="3">
        <v>1</v>
      </c>
    </row>
    <row r="1139" spans="1:5" x14ac:dyDescent="0.25">
      <c r="A1139">
        <v>1257</v>
      </c>
      <c r="B1139" s="3">
        <v>1</v>
      </c>
    </row>
    <row r="1140" spans="1:5" x14ac:dyDescent="0.25">
      <c r="A1140">
        <v>1258</v>
      </c>
      <c r="B1140" s="3">
        <v>1</v>
      </c>
      <c r="C1140" s="5">
        <v>2</v>
      </c>
    </row>
    <row r="1141" spans="1:5" x14ac:dyDescent="0.25">
      <c r="A1141">
        <v>1259</v>
      </c>
      <c r="B1141" s="3">
        <v>1</v>
      </c>
      <c r="C1141" s="5">
        <v>2</v>
      </c>
    </row>
    <row r="1142" spans="1:5" x14ac:dyDescent="0.25">
      <c r="A1142">
        <v>1260</v>
      </c>
      <c r="B1142" s="3">
        <v>1</v>
      </c>
      <c r="C1142" s="5">
        <v>2</v>
      </c>
    </row>
    <row r="1143" spans="1:5" x14ac:dyDescent="0.25">
      <c r="A1143">
        <v>1261</v>
      </c>
      <c r="B1143" s="3">
        <v>1</v>
      </c>
      <c r="C1143" s="5">
        <v>2</v>
      </c>
    </row>
    <row r="1144" spans="1:5" x14ac:dyDescent="0.25">
      <c r="A1144">
        <v>1262</v>
      </c>
      <c r="C1144" s="5">
        <v>2</v>
      </c>
    </row>
    <row r="1145" spans="1:5" x14ac:dyDescent="0.25">
      <c r="A1145">
        <v>1263</v>
      </c>
      <c r="C1145" s="5">
        <v>2</v>
      </c>
    </row>
    <row r="1146" spans="1:5" x14ac:dyDescent="0.25">
      <c r="A1146">
        <v>1264</v>
      </c>
      <c r="C1146" s="5">
        <v>2</v>
      </c>
    </row>
    <row r="1147" spans="1:5" x14ac:dyDescent="0.25">
      <c r="A1147">
        <v>1265</v>
      </c>
      <c r="C1147" s="5">
        <v>2</v>
      </c>
    </row>
    <row r="1148" spans="1:5" x14ac:dyDescent="0.25">
      <c r="A1148">
        <v>1266</v>
      </c>
      <c r="C1148" s="5">
        <v>2</v>
      </c>
      <c r="D1148" s="2">
        <v>3</v>
      </c>
    </row>
    <row r="1149" spans="1:5" x14ac:dyDescent="0.25">
      <c r="A1149">
        <v>1267</v>
      </c>
      <c r="C1149" s="5">
        <v>2</v>
      </c>
      <c r="D1149" s="2">
        <v>3</v>
      </c>
    </row>
    <row r="1150" spans="1:5" x14ac:dyDescent="0.25">
      <c r="A1150">
        <v>1268</v>
      </c>
      <c r="D1150" s="2">
        <v>3</v>
      </c>
    </row>
    <row r="1151" spans="1:5" x14ac:dyDescent="0.25">
      <c r="A1151">
        <v>1269</v>
      </c>
      <c r="D1151" s="2">
        <v>3</v>
      </c>
      <c r="E1151" s="4">
        <v>4</v>
      </c>
    </row>
    <row r="1152" spans="1:5" x14ac:dyDescent="0.25">
      <c r="A1152">
        <v>1270</v>
      </c>
      <c r="D1152" s="2">
        <v>3</v>
      </c>
      <c r="E1152" s="4">
        <v>4</v>
      </c>
    </row>
    <row r="1153" spans="1:5" x14ac:dyDescent="0.25">
      <c r="A1153">
        <v>1271</v>
      </c>
      <c r="D1153" s="2">
        <v>3</v>
      </c>
      <c r="E1153" s="4">
        <v>4</v>
      </c>
    </row>
    <row r="1154" spans="1:5" x14ac:dyDescent="0.25">
      <c r="A1154">
        <v>1272</v>
      </c>
      <c r="D1154" s="2">
        <v>3</v>
      </c>
      <c r="E1154" s="4">
        <v>4</v>
      </c>
    </row>
    <row r="1155" spans="1:5" x14ac:dyDescent="0.25">
      <c r="A1155">
        <v>1273</v>
      </c>
      <c r="B1155" s="3">
        <v>1</v>
      </c>
      <c r="D1155" s="2">
        <v>3</v>
      </c>
      <c r="E1155" s="4">
        <v>4</v>
      </c>
    </row>
    <row r="1156" spans="1:5" x14ac:dyDescent="0.25">
      <c r="A1156">
        <v>1274</v>
      </c>
      <c r="B1156" s="3">
        <v>1</v>
      </c>
      <c r="D1156" s="2">
        <v>3</v>
      </c>
      <c r="E1156" s="4">
        <v>4</v>
      </c>
    </row>
    <row r="1157" spans="1:5" x14ac:dyDescent="0.25">
      <c r="A1157">
        <v>1275</v>
      </c>
      <c r="B1157" s="3">
        <v>1</v>
      </c>
      <c r="E1157" s="4">
        <v>4</v>
      </c>
    </row>
    <row r="1158" spans="1:5" x14ac:dyDescent="0.25">
      <c r="A1158">
        <v>1276</v>
      </c>
      <c r="B1158" s="3">
        <v>1</v>
      </c>
      <c r="E1158" s="4">
        <v>4</v>
      </c>
    </row>
    <row r="1159" spans="1:5" x14ac:dyDescent="0.25">
      <c r="A1159">
        <v>1277</v>
      </c>
      <c r="B1159" s="3">
        <v>1</v>
      </c>
      <c r="E1159" s="4">
        <v>4</v>
      </c>
    </row>
    <row r="1160" spans="1:5" x14ac:dyDescent="0.25">
      <c r="A1160">
        <v>1278</v>
      </c>
      <c r="B1160" s="3">
        <v>1</v>
      </c>
      <c r="E1160" s="4">
        <v>4</v>
      </c>
    </row>
    <row r="1161" spans="1:5" x14ac:dyDescent="0.25">
      <c r="A1161">
        <v>1279</v>
      </c>
      <c r="B1161" s="3">
        <v>1</v>
      </c>
    </row>
    <row r="1162" spans="1:5" x14ac:dyDescent="0.25">
      <c r="A1162">
        <v>1280</v>
      </c>
      <c r="B1162" s="3">
        <v>1</v>
      </c>
    </row>
    <row r="1163" spans="1:5" x14ac:dyDescent="0.25">
      <c r="A1163">
        <v>1281</v>
      </c>
      <c r="B1163" s="3">
        <v>1</v>
      </c>
    </row>
    <row r="1164" spans="1:5" x14ac:dyDescent="0.25">
      <c r="A1164">
        <v>1282</v>
      </c>
      <c r="B1164" s="3">
        <v>1</v>
      </c>
      <c r="C1164" s="5">
        <v>2</v>
      </c>
    </row>
    <row r="1165" spans="1:5" x14ac:dyDescent="0.25">
      <c r="A1165">
        <v>1283</v>
      </c>
      <c r="B1165" s="3">
        <v>1</v>
      </c>
      <c r="C1165" s="5">
        <v>2</v>
      </c>
    </row>
    <row r="1166" spans="1:5" x14ac:dyDescent="0.25">
      <c r="A1166">
        <v>1284</v>
      </c>
      <c r="B1166" s="3">
        <v>1</v>
      </c>
      <c r="C1166" s="5">
        <v>2</v>
      </c>
    </row>
    <row r="1167" spans="1:5" x14ac:dyDescent="0.25">
      <c r="A1167">
        <v>1285</v>
      </c>
      <c r="B1167" s="3">
        <v>1</v>
      </c>
      <c r="C1167" s="5">
        <v>2</v>
      </c>
    </row>
    <row r="1168" spans="1:5" x14ac:dyDescent="0.25">
      <c r="A1168">
        <v>1286</v>
      </c>
      <c r="C1168" s="5">
        <v>2</v>
      </c>
    </row>
    <row r="1169" spans="1:5" x14ac:dyDescent="0.25">
      <c r="A1169">
        <v>1287</v>
      </c>
      <c r="C1169" s="5">
        <v>2</v>
      </c>
    </row>
    <row r="1170" spans="1:5" x14ac:dyDescent="0.25">
      <c r="A1170">
        <v>1288</v>
      </c>
      <c r="C1170" s="5">
        <v>2</v>
      </c>
    </row>
    <row r="1171" spans="1:5" x14ac:dyDescent="0.25">
      <c r="A1171">
        <v>1289</v>
      </c>
      <c r="C1171" s="5">
        <v>2</v>
      </c>
      <c r="D1171" s="2">
        <v>3</v>
      </c>
    </row>
    <row r="1172" spans="1:5" x14ac:dyDescent="0.25">
      <c r="A1172">
        <v>1290</v>
      </c>
      <c r="C1172" s="5">
        <v>2</v>
      </c>
      <c r="D1172" s="2">
        <v>3</v>
      </c>
    </row>
    <row r="1173" spans="1:5" x14ac:dyDescent="0.25">
      <c r="A1173">
        <v>1291</v>
      </c>
      <c r="C1173" s="5">
        <v>2</v>
      </c>
      <c r="D1173" s="2">
        <v>3</v>
      </c>
    </row>
    <row r="1174" spans="1:5" x14ac:dyDescent="0.25">
      <c r="A1174">
        <v>1292</v>
      </c>
      <c r="C1174" s="5">
        <v>2</v>
      </c>
      <c r="D1174" s="2">
        <v>3</v>
      </c>
    </row>
    <row r="1175" spans="1:5" x14ac:dyDescent="0.25">
      <c r="A1175">
        <v>1293</v>
      </c>
      <c r="C1175" s="5">
        <v>2</v>
      </c>
      <c r="D1175" s="2">
        <v>3</v>
      </c>
      <c r="E1175" s="4">
        <v>4</v>
      </c>
    </row>
    <row r="1176" spans="1:5" x14ac:dyDescent="0.25">
      <c r="A1176">
        <v>1294</v>
      </c>
      <c r="D1176" s="2">
        <v>3</v>
      </c>
      <c r="E1176" s="4">
        <v>4</v>
      </c>
    </row>
    <row r="1177" spans="1:5" x14ac:dyDescent="0.25">
      <c r="A1177">
        <v>1295</v>
      </c>
      <c r="D1177" s="2">
        <v>3</v>
      </c>
      <c r="E1177" s="4">
        <v>4</v>
      </c>
    </row>
    <row r="1178" spans="1:5" x14ac:dyDescent="0.25">
      <c r="A1178">
        <v>1296</v>
      </c>
      <c r="D1178" s="2">
        <v>3</v>
      </c>
      <c r="E1178" s="4">
        <v>4</v>
      </c>
    </row>
    <row r="1179" spans="1:5" x14ac:dyDescent="0.25">
      <c r="A1179">
        <v>1297</v>
      </c>
      <c r="D1179" s="2">
        <v>3</v>
      </c>
      <c r="E1179" s="4">
        <v>4</v>
      </c>
    </row>
    <row r="1180" spans="1:5" x14ac:dyDescent="0.25">
      <c r="A1180">
        <v>1298</v>
      </c>
      <c r="B1180" s="3">
        <v>1</v>
      </c>
      <c r="D1180" s="2">
        <v>3</v>
      </c>
      <c r="E1180" s="4">
        <v>4</v>
      </c>
    </row>
    <row r="1181" spans="1:5" x14ac:dyDescent="0.25">
      <c r="A1181">
        <v>1299</v>
      </c>
      <c r="B1181" s="3">
        <v>1</v>
      </c>
      <c r="D1181" s="2">
        <v>3</v>
      </c>
      <c r="E1181" s="4">
        <v>4</v>
      </c>
    </row>
    <row r="1182" spans="1:5" x14ac:dyDescent="0.25">
      <c r="A1182">
        <v>1300</v>
      </c>
      <c r="B1182" s="3">
        <v>1</v>
      </c>
      <c r="E1182" s="4">
        <v>4</v>
      </c>
    </row>
    <row r="1183" spans="1:5" x14ac:dyDescent="0.25">
      <c r="A1183">
        <v>1301</v>
      </c>
      <c r="B1183" s="3">
        <v>1</v>
      </c>
      <c r="E1183" s="4">
        <v>4</v>
      </c>
    </row>
    <row r="1184" spans="1:5" x14ac:dyDescent="0.25">
      <c r="A1184">
        <v>1302</v>
      </c>
      <c r="B1184" s="3">
        <v>1</v>
      </c>
      <c r="E1184" s="4">
        <v>4</v>
      </c>
    </row>
    <row r="1185" spans="1:5" x14ac:dyDescent="0.25">
      <c r="A1185">
        <v>1303</v>
      </c>
      <c r="B1185" s="3">
        <v>1</v>
      </c>
      <c r="E1185" s="4">
        <v>4</v>
      </c>
    </row>
    <row r="1186" spans="1:5" x14ac:dyDescent="0.25">
      <c r="A1186">
        <v>1304</v>
      </c>
      <c r="B1186" s="3">
        <v>1</v>
      </c>
      <c r="E1186" s="4">
        <v>4</v>
      </c>
    </row>
    <row r="1187" spans="1:5" x14ac:dyDescent="0.25">
      <c r="A1187">
        <v>1305</v>
      </c>
      <c r="B1187" s="3">
        <v>1</v>
      </c>
    </row>
    <row r="1188" spans="1:5" x14ac:dyDescent="0.25">
      <c r="A1188">
        <v>1306</v>
      </c>
      <c r="B1188" s="3">
        <v>1</v>
      </c>
    </row>
    <row r="1189" spans="1:5" x14ac:dyDescent="0.25">
      <c r="A1189">
        <v>1307</v>
      </c>
      <c r="B1189" s="3">
        <v>1</v>
      </c>
    </row>
    <row r="1190" spans="1:5" x14ac:dyDescent="0.25">
      <c r="A1190">
        <v>1308</v>
      </c>
      <c r="B1190" s="3">
        <v>1</v>
      </c>
    </row>
    <row r="1191" spans="1:5" x14ac:dyDescent="0.25">
      <c r="A1191">
        <v>1309</v>
      </c>
      <c r="B1191" s="3">
        <v>1</v>
      </c>
      <c r="C1191" s="5">
        <v>2</v>
      </c>
    </row>
    <row r="1192" spans="1:5" x14ac:dyDescent="0.25">
      <c r="A1192">
        <v>1310</v>
      </c>
      <c r="B1192" s="3">
        <v>1</v>
      </c>
      <c r="C1192" s="5">
        <v>2</v>
      </c>
    </row>
    <row r="1193" spans="1:5" x14ac:dyDescent="0.25">
      <c r="A1193">
        <v>1311</v>
      </c>
      <c r="B1193" s="3">
        <v>1</v>
      </c>
      <c r="C1193" s="5">
        <v>2</v>
      </c>
    </row>
    <row r="1194" spans="1:5" x14ac:dyDescent="0.25">
      <c r="A1194">
        <v>1312</v>
      </c>
      <c r="C1194" s="5">
        <v>2</v>
      </c>
    </row>
    <row r="1195" spans="1:5" x14ac:dyDescent="0.25">
      <c r="A1195">
        <v>1313</v>
      </c>
      <c r="C1195" s="5">
        <v>2</v>
      </c>
    </row>
    <row r="1196" spans="1:5" x14ac:dyDescent="0.25">
      <c r="A1196">
        <v>1314</v>
      </c>
      <c r="C1196" s="5">
        <v>2</v>
      </c>
      <c r="D1196" s="2">
        <v>3</v>
      </c>
    </row>
    <row r="1197" spans="1:5" x14ac:dyDescent="0.25">
      <c r="A1197">
        <v>1315</v>
      </c>
      <c r="C1197" s="5">
        <v>2</v>
      </c>
      <c r="D1197" s="2">
        <v>3</v>
      </c>
    </row>
    <row r="1198" spans="1:5" x14ac:dyDescent="0.25">
      <c r="A1198">
        <v>1316</v>
      </c>
      <c r="C1198" s="5">
        <v>2</v>
      </c>
      <c r="D1198" s="2">
        <v>3</v>
      </c>
    </row>
    <row r="1199" spans="1:5" x14ac:dyDescent="0.25">
      <c r="A1199">
        <v>1317</v>
      </c>
      <c r="C1199" s="5">
        <v>2</v>
      </c>
      <c r="D1199" s="2">
        <v>3</v>
      </c>
    </row>
    <row r="1200" spans="1:5" x14ac:dyDescent="0.25">
      <c r="A1200">
        <v>1318</v>
      </c>
      <c r="C1200" s="5">
        <v>2</v>
      </c>
      <c r="D1200" s="2">
        <v>3</v>
      </c>
    </row>
    <row r="1201" spans="1:5" x14ac:dyDescent="0.25">
      <c r="A1201">
        <v>1319</v>
      </c>
      <c r="C1201" s="5">
        <v>2</v>
      </c>
      <c r="D1201" s="2">
        <v>3</v>
      </c>
    </row>
    <row r="1202" spans="1:5" x14ac:dyDescent="0.25">
      <c r="A1202">
        <v>1320</v>
      </c>
      <c r="C1202" s="5">
        <v>2</v>
      </c>
      <c r="D1202" s="2">
        <v>3</v>
      </c>
      <c r="E1202" s="4">
        <v>4</v>
      </c>
    </row>
    <row r="1203" spans="1:5" x14ac:dyDescent="0.25">
      <c r="A1203">
        <v>1321</v>
      </c>
      <c r="D1203" s="2">
        <v>3</v>
      </c>
      <c r="E1203" s="4">
        <v>4</v>
      </c>
    </row>
    <row r="1204" spans="1:5" x14ac:dyDescent="0.25">
      <c r="A1204">
        <v>1322</v>
      </c>
      <c r="D1204" s="2">
        <v>3</v>
      </c>
      <c r="E1204" s="4">
        <v>4</v>
      </c>
    </row>
    <row r="1205" spans="1:5" x14ac:dyDescent="0.25">
      <c r="A1205">
        <v>1323</v>
      </c>
      <c r="D1205" s="2">
        <v>3</v>
      </c>
      <c r="E1205" s="4">
        <v>4</v>
      </c>
    </row>
    <row r="1206" spans="1:5" x14ac:dyDescent="0.25">
      <c r="A1206">
        <v>1324</v>
      </c>
      <c r="B1206" s="3">
        <v>1</v>
      </c>
      <c r="D1206" s="2">
        <v>3</v>
      </c>
      <c r="E1206" s="4">
        <v>4</v>
      </c>
    </row>
    <row r="1207" spans="1:5" x14ac:dyDescent="0.25">
      <c r="A1207">
        <v>1325</v>
      </c>
      <c r="B1207" s="3">
        <v>1</v>
      </c>
      <c r="D1207" s="2">
        <v>3</v>
      </c>
      <c r="E1207" s="4">
        <v>4</v>
      </c>
    </row>
    <row r="1208" spans="1:5" x14ac:dyDescent="0.25">
      <c r="A1208">
        <v>1326</v>
      </c>
      <c r="B1208" s="3">
        <v>1</v>
      </c>
      <c r="E1208" s="4">
        <v>4</v>
      </c>
    </row>
    <row r="1209" spans="1:5" x14ac:dyDescent="0.25">
      <c r="A1209">
        <v>1327</v>
      </c>
      <c r="B1209" s="3">
        <v>1</v>
      </c>
      <c r="E1209" s="4">
        <v>4</v>
      </c>
    </row>
    <row r="1210" spans="1:5" x14ac:dyDescent="0.25">
      <c r="A1210">
        <v>1328</v>
      </c>
      <c r="B1210" s="3">
        <v>1</v>
      </c>
      <c r="E1210" s="4">
        <v>4</v>
      </c>
    </row>
    <row r="1211" spans="1:5" x14ac:dyDescent="0.25">
      <c r="A1211">
        <v>1329</v>
      </c>
      <c r="B1211" s="3">
        <v>1</v>
      </c>
      <c r="E1211" s="4">
        <v>4</v>
      </c>
    </row>
    <row r="1212" spans="1:5" x14ac:dyDescent="0.25">
      <c r="A1212">
        <v>1330</v>
      </c>
      <c r="B1212" s="3">
        <v>1</v>
      </c>
      <c r="E1212" s="4">
        <v>4</v>
      </c>
    </row>
    <row r="1213" spans="1:5" x14ac:dyDescent="0.25">
      <c r="A1213">
        <v>1331</v>
      </c>
      <c r="B1213" s="3">
        <v>1</v>
      </c>
      <c r="E1213" s="4">
        <v>4</v>
      </c>
    </row>
    <row r="1214" spans="1:5" x14ac:dyDescent="0.25">
      <c r="A1214">
        <v>1332</v>
      </c>
      <c r="B1214" s="3">
        <v>1</v>
      </c>
      <c r="E1214" s="4">
        <v>4</v>
      </c>
    </row>
    <row r="1215" spans="1:5" x14ac:dyDescent="0.25">
      <c r="A1215">
        <v>1333</v>
      </c>
      <c r="B1215" s="3">
        <v>1</v>
      </c>
      <c r="E1215" s="4">
        <v>4</v>
      </c>
    </row>
    <row r="1216" spans="1:5" x14ac:dyDescent="0.25">
      <c r="A1216">
        <v>1334</v>
      </c>
      <c r="B1216" s="3">
        <v>1</v>
      </c>
      <c r="E1216" s="4">
        <v>4</v>
      </c>
    </row>
    <row r="1217" spans="1:5" x14ac:dyDescent="0.25">
      <c r="A1217">
        <v>1335</v>
      </c>
      <c r="B1217" s="3">
        <v>1</v>
      </c>
      <c r="E1217" s="4">
        <v>4</v>
      </c>
    </row>
    <row r="1218" spans="1:5" x14ac:dyDescent="0.25">
      <c r="A1218">
        <v>1336</v>
      </c>
      <c r="B1218" s="3">
        <v>1</v>
      </c>
    </row>
    <row r="1219" spans="1:5" x14ac:dyDescent="0.25">
      <c r="A1219">
        <v>1337</v>
      </c>
      <c r="B1219" s="3">
        <v>1</v>
      </c>
    </row>
    <row r="1220" spans="1:5" x14ac:dyDescent="0.25">
      <c r="A1220">
        <v>1338</v>
      </c>
      <c r="B1220" s="3">
        <v>1</v>
      </c>
      <c r="C1220" s="5">
        <v>2</v>
      </c>
    </row>
    <row r="1221" spans="1:5" x14ac:dyDescent="0.25">
      <c r="A1221">
        <v>1339</v>
      </c>
      <c r="B1221" s="3">
        <v>1</v>
      </c>
      <c r="C1221" s="5">
        <v>2</v>
      </c>
    </row>
    <row r="1222" spans="1:5" x14ac:dyDescent="0.25">
      <c r="A1222">
        <v>1340</v>
      </c>
      <c r="B1222" s="3">
        <v>1</v>
      </c>
      <c r="C1222" s="5">
        <v>2</v>
      </c>
      <c r="D1222" s="2">
        <v>3</v>
      </c>
    </row>
    <row r="1223" spans="1:5" x14ac:dyDescent="0.25">
      <c r="A1223">
        <v>1341</v>
      </c>
      <c r="B1223" s="3">
        <v>1</v>
      </c>
      <c r="C1223" s="5">
        <v>2</v>
      </c>
      <c r="D1223" s="2">
        <v>3</v>
      </c>
    </row>
    <row r="1224" spans="1:5" x14ac:dyDescent="0.25">
      <c r="A1224">
        <v>1342</v>
      </c>
      <c r="C1224" s="5">
        <v>2</v>
      </c>
      <c r="D1224" s="2">
        <v>3</v>
      </c>
    </row>
    <row r="1225" spans="1:5" x14ac:dyDescent="0.25">
      <c r="A1225">
        <v>1343</v>
      </c>
      <c r="C1225" s="5">
        <v>2</v>
      </c>
      <c r="D1225" s="2">
        <v>3</v>
      </c>
    </row>
    <row r="1226" spans="1:5" x14ac:dyDescent="0.25">
      <c r="A1226">
        <v>1344</v>
      </c>
      <c r="C1226" s="5">
        <v>2</v>
      </c>
      <c r="D1226" s="2">
        <v>3</v>
      </c>
    </row>
    <row r="1227" spans="1:5" x14ac:dyDescent="0.25">
      <c r="A1227">
        <v>1345</v>
      </c>
      <c r="C1227" s="5">
        <v>2</v>
      </c>
      <c r="D1227" s="2">
        <v>3</v>
      </c>
    </row>
    <row r="1228" spans="1:5" x14ac:dyDescent="0.25">
      <c r="A1228">
        <v>1346</v>
      </c>
      <c r="C1228" s="5">
        <v>2</v>
      </c>
      <c r="D1228" s="2">
        <v>3</v>
      </c>
    </row>
    <row r="1229" spans="1:5" x14ac:dyDescent="0.25">
      <c r="A1229">
        <v>1347</v>
      </c>
      <c r="C1229" s="5">
        <v>2</v>
      </c>
      <c r="D1229" s="2">
        <v>3</v>
      </c>
    </row>
    <row r="1230" spans="1:5" x14ac:dyDescent="0.25">
      <c r="A1230">
        <v>1348</v>
      </c>
      <c r="C1230" s="5">
        <v>2</v>
      </c>
      <c r="D1230" s="2">
        <v>3</v>
      </c>
    </row>
    <row r="1231" spans="1:5" x14ac:dyDescent="0.25">
      <c r="A1231">
        <v>1349</v>
      </c>
      <c r="C1231" s="5">
        <v>2</v>
      </c>
      <c r="D1231" s="2">
        <v>3</v>
      </c>
    </row>
    <row r="1232" spans="1:5" x14ac:dyDescent="0.25">
      <c r="A1232">
        <v>1350</v>
      </c>
      <c r="C1232" s="5">
        <v>2</v>
      </c>
      <c r="D1232" s="2">
        <v>3</v>
      </c>
    </row>
    <row r="1233" spans="1:6" x14ac:dyDescent="0.25">
      <c r="A1233">
        <v>1351</v>
      </c>
      <c r="C1233" s="5">
        <v>2</v>
      </c>
      <c r="D1233" s="2">
        <v>3</v>
      </c>
    </row>
    <row r="1234" spans="1:6" x14ac:dyDescent="0.25">
      <c r="A1234">
        <v>1352</v>
      </c>
      <c r="C1234" s="5">
        <v>2</v>
      </c>
      <c r="D1234" s="2">
        <v>3</v>
      </c>
    </row>
    <row r="1235" spans="1:6" x14ac:dyDescent="0.25">
      <c r="A1235">
        <v>1353</v>
      </c>
      <c r="C1235" s="5">
        <v>2</v>
      </c>
      <c r="D1235" s="2">
        <v>3</v>
      </c>
      <c r="E1235" s="4">
        <v>4</v>
      </c>
    </row>
    <row r="1236" spans="1:6" x14ac:dyDescent="0.25">
      <c r="A1236">
        <v>1354</v>
      </c>
      <c r="B1236" s="3">
        <v>1</v>
      </c>
      <c r="C1236" s="5">
        <v>2</v>
      </c>
      <c r="D1236" s="2">
        <v>3</v>
      </c>
      <c r="E1236" s="4">
        <v>4</v>
      </c>
    </row>
    <row r="1237" spans="1:6" x14ac:dyDescent="0.25">
      <c r="A1237">
        <v>1355</v>
      </c>
      <c r="B1237" s="3">
        <v>1</v>
      </c>
      <c r="C1237" s="5">
        <v>2</v>
      </c>
      <c r="D1237" s="2">
        <v>3</v>
      </c>
      <c r="E1237" s="4">
        <v>4</v>
      </c>
    </row>
    <row r="1238" spans="1:6" x14ac:dyDescent="0.25">
      <c r="A1238">
        <v>1356</v>
      </c>
      <c r="B1238" s="3">
        <v>1</v>
      </c>
      <c r="C1238" s="5">
        <v>2</v>
      </c>
      <c r="D1238" s="2">
        <v>3</v>
      </c>
      <c r="E1238" s="4">
        <v>4</v>
      </c>
    </row>
    <row r="1239" spans="1:6" x14ac:dyDescent="0.25">
      <c r="A1239">
        <v>1357</v>
      </c>
      <c r="B1239" s="3">
        <v>1</v>
      </c>
      <c r="D1239" s="2">
        <v>3</v>
      </c>
      <c r="E1239" s="4">
        <v>4</v>
      </c>
    </row>
    <row r="1240" spans="1:6" x14ac:dyDescent="0.25">
      <c r="A1240">
        <v>1358</v>
      </c>
      <c r="B1240" s="3">
        <v>1</v>
      </c>
      <c r="D1240" s="2">
        <v>3</v>
      </c>
      <c r="E1240" s="4">
        <v>4</v>
      </c>
      <c r="F1240" t="s">
        <v>22</v>
      </c>
    </row>
    <row r="1241" spans="1:6" x14ac:dyDescent="0.25">
      <c r="A1241">
        <v>1389</v>
      </c>
    </row>
    <row r="1242" spans="1:6" x14ac:dyDescent="0.25">
      <c r="A1242">
        <v>1390</v>
      </c>
    </row>
    <row r="1243" spans="1:6" x14ac:dyDescent="0.25">
      <c r="A1243">
        <v>1391</v>
      </c>
      <c r="F1243" t="s">
        <v>22</v>
      </c>
    </row>
    <row r="1244" spans="1:6" x14ac:dyDescent="0.25">
      <c r="A1244">
        <v>1392</v>
      </c>
      <c r="C1244" s="5">
        <v>2</v>
      </c>
    </row>
    <row r="1245" spans="1:6" x14ac:dyDescent="0.25">
      <c r="A1245">
        <v>1393</v>
      </c>
      <c r="C1245" s="5">
        <v>2</v>
      </c>
    </row>
    <row r="1246" spans="1:6" x14ac:dyDescent="0.25">
      <c r="A1246">
        <v>1394</v>
      </c>
      <c r="C1246" s="5">
        <v>2</v>
      </c>
    </row>
    <row r="1247" spans="1:6" x14ac:dyDescent="0.25">
      <c r="A1247">
        <v>1395</v>
      </c>
      <c r="C1247" s="5">
        <v>2</v>
      </c>
    </row>
    <row r="1248" spans="1:6" x14ac:dyDescent="0.25">
      <c r="A1248">
        <v>1396</v>
      </c>
      <c r="C1248" s="5">
        <v>2</v>
      </c>
    </row>
    <row r="1249" spans="1:5" x14ac:dyDescent="0.25">
      <c r="A1249">
        <v>1397</v>
      </c>
      <c r="C1249" s="5">
        <v>2</v>
      </c>
    </row>
    <row r="1250" spans="1:5" x14ac:dyDescent="0.25">
      <c r="A1250">
        <v>1398</v>
      </c>
      <c r="C1250" s="5">
        <v>2</v>
      </c>
    </row>
    <row r="1251" spans="1:5" x14ac:dyDescent="0.25">
      <c r="A1251">
        <v>1399</v>
      </c>
      <c r="C1251" s="5">
        <v>2</v>
      </c>
    </row>
    <row r="1252" spans="1:5" x14ac:dyDescent="0.25">
      <c r="A1252">
        <v>1400</v>
      </c>
      <c r="C1252" s="5">
        <v>2</v>
      </c>
      <c r="D1252" s="2">
        <v>3</v>
      </c>
    </row>
    <row r="1253" spans="1:5" x14ac:dyDescent="0.25">
      <c r="A1253">
        <v>1401</v>
      </c>
      <c r="C1253" s="5">
        <v>2</v>
      </c>
      <c r="D1253" s="2">
        <v>3</v>
      </c>
    </row>
    <row r="1254" spans="1:5" x14ac:dyDescent="0.25">
      <c r="A1254">
        <v>1402</v>
      </c>
      <c r="C1254" s="5">
        <v>2</v>
      </c>
      <c r="D1254" s="2">
        <v>3</v>
      </c>
    </row>
    <row r="1255" spans="1:5" x14ac:dyDescent="0.25">
      <c r="A1255">
        <v>1403</v>
      </c>
      <c r="C1255" s="5">
        <v>2</v>
      </c>
      <c r="D1255" s="2">
        <v>3</v>
      </c>
      <c r="E1255" s="4">
        <v>4</v>
      </c>
    </row>
    <row r="1256" spans="1:5" x14ac:dyDescent="0.25">
      <c r="A1256">
        <v>1404</v>
      </c>
      <c r="C1256" s="5">
        <v>2</v>
      </c>
      <c r="D1256" s="2">
        <v>3</v>
      </c>
      <c r="E1256" s="4">
        <v>4</v>
      </c>
    </row>
    <row r="1257" spans="1:5" x14ac:dyDescent="0.25">
      <c r="A1257">
        <v>1405</v>
      </c>
      <c r="D1257" s="2">
        <v>3</v>
      </c>
      <c r="E1257" s="4">
        <v>4</v>
      </c>
    </row>
    <row r="1258" spans="1:5" x14ac:dyDescent="0.25">
      <c r="A1258">
        <v>1406</v>
      </c>
      <c r="D1258" s="2">
        <v>3</v>
      </c>
      <c r="E1258" s="4">
        <v>4</v>
      </c>
    </row>
    <row r="1259" spans="1:5" x14ac:dyDescent="0.25">
      <c r="A1259">
        <v>1407</v>
      </c>
      <c r="D1259" s="2">
        <v>3</v>
      </c>
      <c r="E1259" s="4">
        <v>4</v>
      </c>
    </row>
    <row r="1260" spans="1:5" x14ac:dyDescent="0.25">
      <c r="A1260">
        <v>1408</v>
      </c>
      <c r="D1260" s="2">
        <v>3</v>
      </c>
      <c r="E1260" s="4">
        <v>4</v>
      </c>
    </row>
    <row r="1261" spans="1:5" x14ac:dyDescent="0.25">
      <c r="A1261">
        <v>1409</v>
      </c>
      <c r="D1261" s="2">
        <v>3</v>
      </c>
      <c r="E1261" s="4">
        <v>4</v>
      </c>
    </row>
    <row r="1262" spans="1:5" x14ac:dyDescent="0.25">
      <c r="A1262">
        <v>1410</v>
      </c>
      <c r="B1262" s="3">
        <v>1</v>
      </c>
      <c r="D1262" s="2">
        <v>3</v>
      </c>
      <c r="E1262" s="4">
        <v>4</v>
      </c>
    </row>
    <row r="1263" spans="1:5" x14ac:dyDescent="0.25">
      <c r="A1263">
        <v>1411</v>
      </c>
      <c r="B1263" s="3">
        <v>1</v>
      </c>
      <c r="E1263" s="4">
        <v>4</v>
      </c>
    </row>
    <row r="1264" spans="1:5" x14ac:dyDescent="0.25">
      <c r="A1264">
        <v>1412</v>
      </c>
      <c r="B1264" s="3">
        <v>1</v>
      </c>
      <c r="E1264" s="4">
        <v>4</v>
      </c>
    </row>
    <row r="1265" spans="1:5" x14ac:dyDescent="0.25">
      <c r="A1265">
        <v>1413</v>
      </c>
      <c r="B1265" s="3">
        <v>1</v>
      </c>
      <c r="E1265" s="4">
        <v>4</v>
      </c>
    </row>
    <row r="1266" spans="1:5" x14ac:dyDescent="0.25">
      <c r="A1266">
        <v>1414</v>
      </c>
      <c r="B1266" s="3">
        <v>1</v>
      </c>
      <c r="E1266" s="4">
        <v>4</v>
      </c>
    </row>
    <row r="1267" spans="1:5" x14ac:dyDescent="0.25">
      <c r="A1267">
        <v>1415</v>
      </c>
      <c r="B1267" s="3">
        <v>1</v>
      </c>
      <c r="E1267" s="4">
        <v>4</v>
      </c>
    </row>
    <row r="1268" spans="1:5" x14ac:dyDescent="0.25">
      <c r="A1268">
        <v>1416</v>
      </c>
      <c r="B1268" s="3">
        <v>1</v>
      </c>
    </row>
    <row r="1269" spans="1:5" x14ac:dyDescent="0.25">
      <c r="A1269">
        <v>1417</v>
      </c>
      <c r="B1269" s="3">
        <v>1</v>
      </c>
    </row>
    <row r="1270" spans="1:5" x14ac:dyDescent="0.25">
      <c r="A1270">
        <v>1418</v>
      </c>
      <c r="B1270" s="3">
        <v>1</v>
      </c>
    </row>
    <row r="1271" spans="1:5" x14ac:dyDescent="0.25">
      <c r="A1271">
        <v>1419</v>
      </c>
      <c r="B1271" s="3">
        <v>1</v>
      </c>
      <c r="C1271" s="5">
        <v>2</v>
      </c>
    </row>
    <row r="1272" spans="1:5" x14ac:dyDescent="0.25">
      <c r="A1272">
        <v>1420</v>
      </c>
      <c r="B1272" s="3">
        <v>1</v>
      </c>
      <c r="C1272" s="5">
        <v>2</v>
      </c>
    </row>
    <row r="1273" spans="1:5" x14ac:dyDescent="0.25">
      <c r="A1273">
        <v>1421</v>
      </c>
      <c r="B1273" s="3">
        <v>1</v>
      </c>
      <c r="C1273" s="5">
        <v>2</v>
      </c>
    </row>
    <row r="1274" spans="1:5" x14ac:dyDescent="0.25">
      <c r="A1274">
        <v>1422</v>
      </c>
      <c r="B1274" s="3">
        <v>1</v>
      </c>
      <c r="C1274" s="5">
        <v>2</v>
      </c>
    </row>
    <row r="1275" spans="1:5" x14ac:dyDescent="0.25">
      <c r="A1275">
        <v>1423</v>
      </c>
      <c r="C1275" s="5">
        <v>2</v>
      </c>
    </row>
    <row r="1276" spans="1:5" x14ac:dyDescent="0.25">
      <c r="A1276">
        <v>1424</v>
      </c>
      <c r="C1276" s="5">
        <v>2</v>
      </c>
    </row>
    <row r="1277" spans="1:5" x14ac:dyDescent="0.25">
      <c r="A1277">
        <v>1425</v>
      </c>
      <c r="C1277" s="5">
        <v>2</v>
      </c>
    </row>
    <row r="1278" spans="1:5" x14ac:dyDescent="0.25">
      <c r="A1278">
        <v>1426</v>
      </c>
      <c r="C1278" s="5">
        <v>2</v>
      </c>
      <c r="D1278" s="2">
        <v>3</v>
      </c>
    </row>
    <row r="1279" spans="1:5" x14ac:dyDescent="0.25">
      <c r="A1279">
        <v>1427</v>
      </c>
      <c r="C1279" s="5">
        <v>2</v>
      </c>
      <c r="D1279" s="2">
        <v>3</v>
      </c>
    </row>
    <row r="1280" spans="1:5" x14ac:dyDescent="0.25">
      <c r="A1280">
        <v>1428</v>
      </c>
      <c r="C1280" s="5">
        <v>2</v>
      </c>
      <c r="D1280" s="2">
        <v>3</v>
      </c>
    </row>
    <row r="1281" spans="1:5" x14ac:dyDescent="0.25">
      <c r="A1281">
        <v>1429</v>
      </c>
      <c r="C1281" s="5">
        <v>2</v>
      </c>
      <c r="D1281" s="2">
        <v>3</v>
      </c>
      <c r="E1281" s="4">
        <v>4</v>
      </c>
    </row>
    <row r="1282" spans="1:5" x14ac:dyDescent="0.25">
      <c r="A1282">
        <v>1430</v>
      </c>
      <c r="D1282" s="2">
        <v>3</v>
      </c>
      <c r="E1282" s="4">
        <v>4</v>
      </c>
    </row>
    <row r="1283" spans="1:5" x14ac:dyDescent="0.25">
      <c r="A1283">
        <v>1431</v>
      </c>
      <c r="D1283" s="2">
        <v>3</v>
      </c>
      <c r="E1283" s="4">
        <v>4</v>
      </c>
    </row>
    <row r="1284" spans="1:5" x14ac:dyDescent="0.25">
      <c r="A1284">
        <v>1432</v>
      </c>
      <c r="D1284" s="2">
        <v>3</v>
      </c>
      <c r="E1284" s="4">
        <v>4</v>
      </c>
    </row>
    <row r="1285" spans="1:5" x14ac:dyDescent="0.25">
      <c r="A1285">
        <v>1433</v>
      </c>
      <c r="D1285" s="2">
        <v>3</v>
      </c>
      <c r="E1285" s="4">
        <v>4</v>
      </c>
    </row>
    <row r="1286" spans="1:5" x14ac:dyDescent="0.25">
      <c r="A1286">
        <v>1434</v>
      </c>
      <c r="D1286" s="2">
        <v>3</v>
      </c>
      <c r="E1286" s="4">
        <v>4</v>
      </c>
    </row>
    <row r="1287" spans="1:5" x14ac:dyDescent="0.25">
      <c r="A1287">
        <v>1435</v>
      </c>
      <c r="E1287" s="4">
        <v>4</v>
      </c>
    </row>
    <row r="1288" spans="1:5" x14ac:dyDescent="0.25">
      <c r="A1288">
        <v>1436</v>
      </c>
      <c r="B1288" s="3">
        <v>1</v>
      </c>
      <c r="E1288" s="4">
        <v>4</v>
      </c>
    </row>
    <row r="1289" spans="1:5" x14ac:dyDescent="0.25">
      <c r="A1289">
        <v>1437</v>
      </c>
      <c r="B1289" s="3">
        <v>1</v>
      </c>
      <c r="E1289" s="4">
        <v>4</v>
      </c>
    </row>
    <row r="1290" spans="1:5" x14ac:dyDescent="0.25">
      <c r="A1290">
        <v>1438</v>
      </c>
      <c r="B1290" s="3">
        <v>1</v>
      </c>
      <c r="E1290" s="4">
        <v>4</v>
      </c>
    </row>
    <row r="1291" spans="1:5" x14ac:dyDescent="0.25">
      <c r="A1291">
        <v>1439</v>
      </c>
      <c r="B1291" s="3">
        <v>1</v>
      </c>
    </row>
    <row r="1292" spans="1:5" x14ac:dyDescent="0.25">
      <c r="A1292">
        <v>1440</v>
      </c>
      <c r="B1292" s="3">
        <v>1</v>
      </c>
    </row>
    <row r="1293" spans="1:5" x14ac:dyDescent="0.25">
      <c r="A1293">
        <v>1441</v>
      </c>
      <c r="B1293" s="3">
        <v>1</v>
      </c>
    </row>
    <row r="1294" spans="1:5" x14ac:dyDescent="0.25">
      <c r="A1294">
        <v>1442</v>
      </c>
      <c r="B1294" s="3">
        <v>1</v>
      </c>
    </row>
    <row r="1295" spans="1:5" x14ac:dyDescent="0.25">
      <c r="A1295">
        <v>1443</v>
      </c>
      <c r="B1295" s="3">
        <v>1</v>
      </c>
    </row>
    <row r="1296" spans="1:5" x14ac:dyDescent="0.25">
      <c r="A1296">
        <v>1444</v>
      </c>
      <c r="B1296" s="3">
        <v>1</v>
      </c>
      <c r="C1296" s="5">
        <v>2</v>
      </c>
    </row>
    <row r="1297" spans="1:5" x14ac:dyDescent="0.25">
      <c r="A1297">
        <v>1445</v>
      </c>
      <c r="B1297" s="3">
        <v>1</v>
      </c>
      <c r="C1297" s="5">
        <v>2</v>
      </c>
    </row>
    <row r="1298" spans="1:5" x14ac:dyDescent="0.25">
      <c r="A1298">
        <v>1446</v>
      </c>
      <c r="C1298" s="5">
        <v>2</v>
      </c>
    </row>
    <row r="1299" spans="1:5" x14ac:dyDescent="0.25">
      <c r="A1299">
        <v>1447</v>
      </c>
      <c r="C1299" s="5">
        <v>2</v>
      </c>
    </row>
    <row r="1300" spans="1:5" x14ac:dyDescent="0.25">
      <c r="A1300">
        <v>1448</v>
      </c>
      <c r="C1300" s="5">
        <v>2</v>
      </c>
    </row>
    <row r="1301" spans="1:5" x14ac:dyDescent="0.25">
      <c r="A1301">
        <v>1449</v>
      </c>
      <c r="C1301" s="5">
        <v>2</v>
      </c>
    </row>
    <row r="1302" spans="1:5" x14ac:dyDescent="0.25">
      <c r="A1302">
        <v>1450</v>
      </c>
      <c r="C1302" s="5">
        <v>2</v>
      </c>
      <c r="D1302" s="2">
        <v>3</v>
      </c>
    </row>
    <row r="1303" spans="1:5" x14ac:dyDescent="0.25">
      <c r="A1303">
        <v>1451</v>
      </c>
      <c r="C1303" s="5">
        <v>2</v>
      </c>
      <c r="D1303" s="2">
        <v>3</v>
      </c>
    </row>
    <row r="1304" spans="1:5" x14ac:dyDescent="0.25">
      <c r="A1304">
        <v>1452</v>
      </c>
      <c r="C1304" s="5">
        <v>2</v>
      </c>
      <c r="D1304" s="2">
        <v>3</v>
      </c>
    </row>
    <row r="1305" spans="1:5" x14ac:dyDescent="0.25">
      <c r="A1305">
        <v>1453</v>
      </c>
      <c r="D1305" s="2">
        <v>3</v>
      </c>
      <c r="E1305" s="4">
        <v>4</v>
      </c>
    </row>
    <row r="1306" spans="1:5" x14ac:dyDescent="0.25">
      <c r="A1306">
        <v>1454</v>
      </c>
      <c r="D1306" s="2">
        <v>3</v>
      </c>
      <c r="E1306" s="4">
        <v>4</v>
      </c>
    </row>
    <row r="1307" spans="1:5" x14ac:dyDescent="0.25">
      <c r="A1307">
        <v>1455</v>
      </c>
      <c r="D1307" s="2">
        <v>3</v>
      </c>
      <c r="E1307" s="4">
        <v>4</v>
      </c>
    </row>
    <row r="1308" spans="1:5" x14ac:dyDescent="0.25">
      <c r="A1308">
        <v>1456</v>
      </c>
      <c r="D1308" s="2">
        <v>3</v>
      </c>
      <c r="E1308" s="4">
        <v>4</v>
      </c>
    </row>
    <row r="1309" spans="1:5" x14ac:dyDescent="0.25">
      <c r="A1309">
        <v>1457</v>
      </c>
      <c r="D1309" s="2">
        <v>3</v>
      </c>
      <c r="E1309" s="4">
        <v>4</v>
      </c>
    </row>
    <row r="1310" spans="1:5" x14ac:dyDescent="0.25">
      <c r="A1310">
        <v>1458</v>
      </c>
      <c r="B1310" s="3">
        <v>1</v>
      </c>
      <c r="D1310" s="2">
        <v>3</v>
      </c>
      <c r="E1310" s="4">
        <v>4</v>
      </c>
    </row>
    <row r="1311" spans="1:5" x14ac:dyDescent="0.25">
      <c r="A1311">
        <v>1459</v>
      </c>
      <c r="B1311" s="3">
        <v>1</v>
      </c>
      <c r="E1311" s="4">
        <v>4</v>
      </c>
    </row>
    <row r="1312" spans="1:5" x14ac:dyDescent="0.25">
      <c r="A1312">
        <v>1460</v>
      </c>
      <c r="B1312" s="3">
        <v>1</v>
      </c>
      <c r="E1312" s="4">
        <v>4</v>
      </c>
    </row>
    <row r="1313" spans="1:5" x14ac:dyDescent="0.25">
      <c r="A1313">
        <v>1461</v>
      </c>
      <c r="B1313" s="3">
        <v>1</v>
      </c>
      <c r="E1313" s="4">
        <v>4</v>
      </c>
    </row>
    <row r="1314" spans="1:5" x14ac:dyDescent="0.25">
      <c r="A1314">
        <v>1462</v>
      </c>
      <c r="B1314" s="3">
        <v>1</v>
      </c>
      <c r="E1314" s="4">
        <v>4</v>
      </c>
    </row>
    <row r="1315" spans="1:5" x14ac:dyDescent="0.25">
      <c r="A1315">
        <v>1463</v>
      </c>
      <c r="B1315" s="3">
        <v>1</v>
      </c>
    </row>
    <row r="1316" spans="1:5" x14ac:dyDescent="0.25">
      <c r="A1316">
        <v>1464</v>
      </c>
      <c r="B1316" s="3">
        <v>1</v>
      </c>
    </row>
    <row r="1317" spans="1:5" x14ac:dyDescent="0.25">
      <c r="A1317">
        <v>1465</v>
      </c>
      <c r="B1317" s="3">
        <v>1</v>
      </c>
    </row>
    <row r="1318" spans="1:5" x14ac:dyDescent="0.25">
      <c r="A1318">
        <v>1466</v>
      </c>
      <c r="B1318" s="3">
        <v>1</v>
      </c>
      <c r="C1318" s="5">
        <v>2</v>
      </c>
    </row>
    <row r="1319" spans="1:5" x14ac:dyDescent="0.25">
      <c r="A1319">
        <v>1467</v>
      </c>
      <c r="B1319" s="3">
        <v>1</v>
      </c>
      <c r="C1319" s="5">
        <v>2</v>
      </c>
    </row>
    <row r="1320" spans="1:5" x14ac:dyDescent="0.25">
      <c r="A1320">
        <v>1468</v>
      </c>
      <c r="B1320" s="3">
        <v>1</v>
      </c>
      <c r="C1320" s="5">
        <v>2</v>
      </c>
    </row>
    <row r="1321" spans="1:5" x14ac:dyDescent="0.25">
      <c r="A1321">
        <v>1469</v>
      </c>
      <c r="C1321" s="5">
        <v>2</v>
      </c>
    </row>
    <row r="1322" spans="1:5" x14ac:dyDescent="0.25">
      <c r="A1322">
        <v>1470</v>
      </c>
      <c r="C1322" s="5">
        <v>2</v>
      </c>
    </row>
    <row r="1323" spans="1:5" x14ac:dyDescent="0.25">
      <c r="A1323">
        <v>1471</v>
      </c>
      <c r="C1323" s="5">
        <v>2</v>
      </c>
    </row>
    <row r="1324" spans="1:5" x14ac:dyDescent="0.25">
      <c r="A1324">
        <v>1472</v>
      </c>
      <c r="C1324" s="5">
        <v>2</v>
      </c>
    </row>
    <row r="1325" spans="1:5" x14ac:dyDescent="0.25">
      <c r="A1325">
        <v>1473</v>
      </c>
      <c r="C1325" s="5">
        <v>2</v>
      </c>
    </row>
    <row r="1326" spans="1:5" x14ac:dyDescent="0.25">
      <c r="A1326">
        <v>1474</v>
      </c>
      <c r="C1326" s="5">
        <v>2</v>
      </c>
      <c r="D1326" s="2">
        <v>3</v>
      </c>
    </row>
    <row r="1327" spans="1:5" x14ac:dyDescent="0.25">
      <c r="A1327">
        <v>1475</v>
      </c>
      <c r="C1327" s="5">
        <v>2</v>
      </c>
      <c r="D1327" s="2">
        <v>3</v>
      </c>
    </row>
    <row r="1328" spans="1:5" x14ac:dyDescent="0.25">
      <c r="A1328">
        <v>1476</v>
      </c>
      <c r="D1328" s="2">
        <v>3</v>
      </c>
      <c r="E1328" s="4">
        <v>4</v>
      </c>
    </row>
    <row r="1329" spans="1:5" x14ac:dyDescent="0.25">
      <c r="A1329">
        <v>1477</v>
      </c>
      <c r="D1329" s="2">
        <v>3</v>
      </c>
      <c r="E1329" s="4">
        <v>4</v>
      </c>
    </row>
    <row r="1330" spans="1:5" x14ac:dyDescent="0.25">
      <c r="A1330">
        <v>1478</v>
      </c>
      <c r="D1330" s="2">
        <v>3</v>
      </c>
      <c r="E1330" s="4">
        <v>4</v>
      </c>
    </row>
    <row r="1331" spans="1:5" x14ac:dyDescent="0.25">
      <c r="A1331">
        <v>1479</v>
      </c>
      <c r="D1331" s="2">
        <v>3</v>
      </c>
      <c r="E1331" s="4">
        <v>4</v>
      </c>
    </row>
    <row r="1332" spans="1:5" x14ac:dyDescent="0.25">
      <c r="A1332">
        <v>1480</v>
      </c>
      <c r="D1332" s="2">
        <v>3</v>
      </c>
      <c r="E1332" s="4">
        <v>4</v>
      </c>
    </row>
    <row r="1333" spans="1:5" x14ac:dyDescent="0.25">
      <c r="A1333">
        <v>1481</v>
      </c>
      <c r="B1333" s="3">
        <v>1</v>
      </c>
      <c r="D1333" s="2">
        <v>3</v>
      </c>
      <c r="E1333" s="4">
        <v>4</v>
      </c>
    </row>
    <row r="1334" spans="1:5" x14ac:dyDescent="0.25">
      <c r="A1334">
        <v>1482</v>
      </c>
      <c r="B1334" s="3">
        <v>1</v>
      </c>
      <c r="D1334" s="2">
        <v>3</v>
      </c>
      <c r="E1334" s="4">
        <v>4</v>
      </c>
    </row>
    <row r="1335" spans="1:5" x14ac:dyDescent="0.25">
      <c r="A1335">
        <v>1483</v>
      </c>
      <c r="B1335" s="3">
        <v>1</v>
      </c>
      <c r="E1335" s="4">
        <v>4</v>
      </c>
    </row>
    <row r="1336" spans="1:5" x14ac:dyDescent="0.25">
      <c r="A1336">
        <v>1484</v>
      </c>
      <c r="B1336" s="3">
        <v>1</v>
      </c>
      <c r="E1336" s="4">
        <v>4</v>
      </c>
    </row>
    <row r="1337" spans="1:5" x14ac:dyDescent="0.25">
      <c r="A1337">
        <v>1485</v>
      </c>
      <c r="B1337" s="3">
        <v>1</v>
      </c>
    </row>
    <row r="1338" spans="1:5" x14ac:dyDescent="0.25">
      <c r="A1338">
        <v>1486</v>
      </c>
      <c r="B1338" s="3">
        <v>1</v>
      </c>
    </row>
    <row r="1339" spans="1:5" x14ac:dyDescent="0.25">
      <c r="A1339">
        <v>1487</v>
      </c>
      <c r="B1339" s="3">
        <v>1</v>
      </c>
    </row>
    <row r="1340" spans="1:5" x14ac:dyDescent="0.25">
      <c r="A1340">
        <v>1488</v>
      </c>
      <c r="B1340" s="3">
        <v>1</v>
      </c>
      <c r="C1340" s="5">
        <v>2</v>
      </c>
    </row>
    <row r="1341" spans="1:5" x14ac:dyDescent="0.25">
      <c r="A1341">
        <v>1489</v>
      </c>
      <c r="B1341" s="3">
        <v>1</v>
      </c>
      <c r="C1341" s="5">
        <v>2</v>
      </c>
    </row>
    <row r="1342" spans="1:5" x14ac:dyDescent="0.25">
      <c r="A1342">
        <v>1490</v>
      </c>
      <c r="B1342" s="3">
        <v>1</v>
      </c>
      <c r="C1342" s="5">
        <v>2</v>
      </c>
    </row>
    <row r="1343" spans="1:5" x14ac:dyDescent="0.25">
      <c r="A1343">
        <v>1491</v>
      </c>
      <c r="B1343" s="3">
        <v>1</v>
      </c>
      <c r="C1343" s="5">
        <v>2</v>
      </c>
    </row>
    <row r="1344" spans="1:5" x14ac:dyDescent="0.25">
      <c r="A1344">
        <v>1492</v>
      </c>
      <c r="C1344" s="5">
        <v>2</v>
      </c>
    </row>
    <row r="1345" spans="1:5" x14ac:dyDescent="0.25">
      <c r="A1345">
        <v>1493</v>
      </c>
      <c r="C1345" s="5">
        <v>2</v>
      </c>
    </row>
    <row r="1346" spans="1:5" x14ac:dyDescent="0.25">
      <c r="A1346">
        <v>1494</v>
      </c>
      <c r="C1346" s="5">
        <v>2</v>
      </c>
    </row>
    <row r="1347" spans="1:5" x14ac:dyDescent="0.25">
      <c r="A1347">
        <v>1495</v>
      </c>
      <c r="C1347" s="5">
        <v>2</v>
      </c>
    </row>
    <row r="1348" spans="1:5" x14ac:dyDescent="0.25">
      <c r="A1348">
        <v>1496</v>
      </c>
      <c r="C1348" s="5">
        <v>2</v>
      </c>
    </row>
    <row r="1349" spans="1:5" x14ac:dyDescent="0.25">
      <c r="A1349">
        <v>1497</v>
      </c>
      <c r="C1349" s="5">
        <v>2</v>
      </c>
      <c r="D1349" s="2">
        <v>3</v>
      </c>
    </row>
    <row r="1350" spans="1:5" x14ac:dyDescent="0.25">
      <c r="A1350">
        <v>1498</v>
      </c>
      <c r="D1350" s="2">
        <v>3</v>
      </c>
    </row>
    <row r="1351" spans="1:5" x14ac:dyDescent="0.25">
      <c r="A1351">
        <v>1499</v>
      </c>
      <c r="D1351" s="2">
        <v>3</v>
      </c>
      <c r="E1351" s="4">
        <v>4</v>
      </c>
    </row>
    <row r="1352" spans="1:5" x14ac:dyDescent="0.25">
      <c r="A1352">
        <v>1500</v>
      </c>
      <c r="D1352" s="2">
        <v>3</v>
      </c>
      <c r="E1352" s="4">
        <v>4</v>
      </c>
    </row>
    <row r="1353" spans="1:5" x14ac:dyDescent="0.25">
      <c r="A1353">
        <v>1501</v>
      </c>
      <c r="D1353" s="2">
        <v>3</v>
      </c>
      <c r="E1353" s="4">
        <v>4</v>
      </c>
    </row>
    <row r="1354" spans="1:5" x14ac:dyDescent="0.25">
      <c r="A1354">
        <v>1502</v>
      </c>
      <c r="D1354" s="2">
        <v>3</v>
      </c>
      <c r="E1354" s="4">
        <v>4</v>
      </c>
    </row>
    <row r="1355" spans="1:5" x14ac:dyDescent="0.25">
      <c r="A1355">
        <v>1503</v>
      </c>
      <c r="D1355" s="2">
        <v>3</v>
      </c>
      <c r="E1355" s="4">
        <v>4</v>
      </c>
    </row>
    <row r="1356" spans="1:5" x14ac:dyDescent="0.25">
      <c r="A1356">
        <v>1504</v>
      </c>
      <c r="B1356" s="3">
        <v>1</v>
      </c>
      <c r="D1356" s="2">
        <v>3</v>
      </c>
      <c r="E1356" s="4">
        <v>4</v>
      </c>
    </row>
    <row r="1357" spans="1:5" x14ac:dyDescent="0.25">
      <c r="A1357">
        <v>1505</v>
      </c>
      <c r="B1357" s="3">
        <v>1</v>
      </c>
      <c r="D1357" s="2">
        <v>3</v>
      </c>
      <c r="E1357" s="4">
        <v>4</v>
      </c>
    </row>
    <row r="1358" spans="1:5" x14ac:dyDescent="0.25">
      <c r="A1358">
        <v>1506</v>
      </c>
      <c r="B1358" s="3">
        <v>1</v>
      </c>
      <c r="E1358" s="4">
        <v>4</v>
      </c>
    </row>
    <row r="1359" spans="1:5" x14ac:dyDescent="0.25">
      <c r="A1359">
        <v>1507</v>
      </c>
      <c r="B1359" s="3">
        <v>1</v>
      </c>
      <c r="E1359" s="4">
        <v>4</v>
      </c>
    </row>
    <row r="1360" spans="1:5" x14ac:dyDescent="0.25">
      <c r="A1360">
        <v>1508</v>
      </c>
      <c r="B1360" s="3">
        <v>1</v>
      </c>
    </row>
    <row r="1361" spans="1:5" x14ac:dyDescent="0.25">
      <c r="A1361">
        <v>1509</v>
      </c>
      <c r="B1361" s="3">
        <v>1</v>
      </c>
    </row>
    <row r="1362" spans="1:5" x14ac:dyDescent="0.25">
      <c r="A1362">
        <v>1510</v>
      </c>
      <c r="B1362" s="3">
        <v>1</v>
      </c>
    </row>
    <row r="1363" spans="1:5" x14ac:dyDescent="0.25">
      <c r="A1363">
        <v>1511</v>
      </c>
      <c r="B1363" s="3">
        <v>1</v>
      </c>
    </row>
    <row r="1364" spans="1:5" x14ac:dyDescent="0.25">
      <c r="A1364">
        <v>1512</v>
      </c>
      <c r="B1364" s="3">
        <v>1</v>
      </c>
      <c r="C1364" s="5">
        <v>2</v>
      </c>
    </row>
    <row r="1365" spans="1:5" x14ac:dyDescent="0.25">
      <c r="A1365">
        <v>1513</v>
      </c>
      <c r="B1365" s="3">
        <v>1</v>
      </c>
      <c r="C1365" s="5">
        <v>2</v>
      </c>
    </row>
    <row r="1366" spans="1:5" x14ac:dyDescent="0.25">
      <c r="A1366">
        <v>1514</v>
      </c>
      <c r="B1366" s="3">
        <v>1</v>
      </c>
      <c r="C1366" s="5">
        <v>2</v>
      </c>
    </row>
    <row r="1367" spans="1:5" x14ac:dyDescent="0.25">
      <c r="A1367">
        <v>1515</v>
      </c>
      <c r="C1367" s="5">
        <v>2</v>
      </c>
    </row>
    <row r="1368" spans="1:5" x14ac:dyDescent="0.25">
      <c r="A1368">
        <v>1516</v>
      </c>
      <c r="C1368" s="5">
        <v>2</v>
      </c>
    </row>
    <row r="1369" spans="1:5" x14ac:dyDescent="0.25">
      <c r="A1369">
        <v>1517</v>
      </c>
      <c r="C1369" s="5">
        <v>2</v>
      </c>
    </row>
    <row r="1370" spans="1:5" x14ac:dyDescent="0.25">
      <c r="A1370">
        <v>1518</v>
      </c>
      <c r="C1370" s="5">
        <v>2</v>
      </c>
    </row>
    <row r="1371" spans="1:5" x14ac:dyDescent="0.25">
      <c r="A1371">
        <v>1519</v>
      </c>
      <c r="C1371" s="5">
        <v>2</v>
      </c>
    </row>
    <row r="1372" spans="1:5" x14ac:dyDescent="0.25">
      <c r="A1372">
        <v>1520</v>
      </c>
      <c r="C1372" s="5">
        <v>2</v>
      </c>
      <c r="D1372" s="2">
        <v>3</v>
      </c>
    </row>
    <row r="1373" spans="1:5" x14ac:dyDescent="0.25">
      <c r="A1373">
        <v>1521</v>
      </c>
      <c r="C1373" s="5">
        <v>2</v>
      </c>
      <c r="D1373" s="2">
        <v>3</v>
      </c>
    </row>
    <row r="1374" spans="1:5" x14ac:dyDescent="0.25">
      <c r="A1374">
        <v>1522</v>
      </c>
      <c r="D1374" s="2">
        <v>3</v>
      </c>
      <c r="E1374" s="4">
        <v>4</v>
      </c>
    </row>
    <row r="1375" spans="1:5" x14ac:dyDescent="0.25">
      <c r="A1375">
        <v>1523</v>
      </c>
      <c r="D1375" s="2">
        <v>3</v>
      </c>
      <c r="E1375" s="4">
        <v>4</v>
      </c>
    </row>
    <row r="1376" spans="1:5" x14ac:dyDescent="0.25">
      <c r="A1376">
        <v>1524</v>
      </c>
      <c r="D1376" s="2">
        <v>3</v>
      </c>
      <c r="E1376" s="4">
        <v>4</v>
      </c>
    </row>
    <row r="1377" spans="1:5" x14ac:dyDescent="0.25">
      <c r="A1377">
        <v>1525</v>
      </c>
      <c r="D1377" s="2">
        <v>3</v>
      </c>
      <c r="E1377" s="4">
        <v>4</v>
      </c>
    </row>
    <row r="1378" spans="1:5" x14ac:dyDescent="0.25">
      <c r="A1378">
        <v>1526</v>
      </c>
      <c r="D1378" s="2">
        <v>3</v>
      </c>
      <c r="E1378" s="4">
        <v>4</v>
      </c>
    </row>
    <row r="1379" spans="1:5" x14ac:dyDescent="0.25">
      <c r="A1379">
        <v>1527</v>
      </c>
      <c r="B1379" s="3">
        <v>1</v>
      </c>
      <c r="D1379" s="2">
        <v>3</v>
      </c>
      <c r="E1379" s="4">
        <v>4</v>
      </c>
    </row>
    <row r="1380" spans="1:5" x14ac:dyDescent="0.25">
      <c r="A1380">
        <v>1528</v>
      </c>
      <c r="B1380" s="3">
        <v>1</v>
      </c>
      <c r="D1380" s="2">
        <v>3</v>
      </c>
      <c r="E1380" s="4">
        <v>4</v>
      </c>
    </row>
    <row r="1381" spans="1:5" x14ac:dyDescent="0.25">
      <c r="A1381">
        <v>1529</v>
      </c>
      <c r="B1381" s="3">
        <v>1</v>
      </c>
      <c r="E1381" s="4">
        <v>4</v>
      </c>
    </row>
    <row r="1382" spans="1:5" x14ac:dyDescent="0.25">
      <c r="A1382">
        <v>1530</v>
      </c>
      <c r="B1382" s="3">
        <v>1</v>
      </c>
      <c r="E1382" s="4">
        <v>4</v>
      </c>
    </row>
    <row r="1383" spans="1:5" x14ac:dyDescent="0.25">
      <c r="A1383">
        <v>1531</v>
      </c>
      <c r="B1383" s="3">
        <v>1</v>
      </c>
    </row>
    <row r="1384" spans="1:5" x14ac:dyDescent="0.25">
      <c r="A1384">
        <v>1532</v>
      </c>
      <c r="B1384" s="3">
        <v>1</v>
      </c>
    </row>
    <row r="1385" spans="1:5" x14ac:dyDescent="0.25">
      <c r="A1385">
        <v>1533</v>
      </c>
      <c r="B1385" s="3">
        <v>1</v>
      </c>
    </row>
    <row r="1386" spans="1:5" x14ac:dyDescent="0.25">
      <c r="A1386">
        <v>1534</v>
      </c>
      <c r="B1386" s="3">
        <v>1</v>
      </c>
    </row>
    <row r="1387" spans="1:5" x14ac:dyDescent="0.25">
      <c r="A1387">
        <v>1535</v>
      </c>
      <c r="B1387" s="3">
        <v>1</v>
      </c>
      <c r="C1387" s="5">
        <v>2</v>
      </c>
    </row>
    <row r="1388" spans="1:5" x14ac:dyDescent="0.25">
      <c r="A1388">
        <v>1536</v>
      </c>
      <c r="B1388" s="3">
        <v>1</v>
      </c>
      <c r="C1388" s="5">
        <v>2</v>
      </c>
    </row>
    <row r="1389" spans="1:5" x14ac:dyDescent="0.25">
      <c r="A1389">
        <v>1537</v>
      </c>
      <c r="C1389" s="5">
        <v>2</v>
      </c>
    </row>
    <row r="1390" spans="1:5" x14ac:dyDescent="0.25">
      <c r="A1390">
        <v>1538</v>
      </c>
      <c r="C1390" s="5">
        <v>2</v>
      </c>
    </row>
    <row r="1391" spans="1:5" x14ac:dyDescent="0.25">
      <c r="A1391">
        <v>1539</v>
      </c>
      <c r="C1391" s="5">
        <v>2</v>
      </c>
    </row>
    <row r="1392" spans="1:5" x14ac:dyDescent="0.25">
      <c r="A1392">
        <v>1540</v>
      </c>
      <c r="C1392" s="5">
        <v>2</v>
      </c>
    </row>
    <row r="1393" spans="1:5" x14ac:dyDescent="0.25">
      <c r="A1393">
        <v>1541</v>
      </c>
      <c r="C1393" s="5">
        <v>2</v>
      </c>
    </row>
    <row r="1394" spans="1:5" x14ac:dyDescent="0.25">
      <c r="A1394">
        <v>1542</v>
      </c>
      <c r="C1394" s="5">
        <v>2</v>
      </c>
    </row>
    <row r="1395" spans="1:5" x14ac:dyDescent="0.25">
      <c r="A1395">
        <v>1543</v>
      </c>
      <c r="C1395" s="5">
        <v>2</v>
      </c>
      <c r="D1395" s="2">
        <v>3</v>
      </c>
    </row>
    <row r="1396" spans="1:5" x14ac:dyDescent="0.25">
      <c r="A1396">
        <v>1544</v>
      </c>
      <c r="D1396" s="2">
        <v>3</v>
      </c>
      <c r="E1396" s="4">
        <v>4</v>
      </c>
    </row>
    <row r="1397" spans="1:5" x14ac:dyDescent="0.25">
      <c r="A1397">
        <v>1545</v>
      </c>
      <c r="D1397" s="2">
        <v>3</v>
      </c>
      <c r="E1397" s="4">
        <v>4</v>
      </c>
    </row>
    <row r="1398" spans="1:5" x14ac:dyDescent="0.25">
      <c r="A1398">
        <v>1546</v>
      </c>
      <c r="D1398" s="2">
        <v>3</v>
      </c>
      <c r="E1398" s="4">
        <v>4</v>
      </c>
    </row>
    <row r="1399" spans="1:5" x14ac:dyDescent="0.25">
      <c r="A1399">
        <v>1547</v>
      </c>
      <c r="D1399" s="2">
        <v>3</v>
      </c>
      <c r="E1399" s="4">
        <v>4</v>
      </c>
    </row>
    <row r="1400" spans="1:5" x14ac:dyDescent="0.25">
      <c r="A1400">
        <v>1548</v>
      </c>
      <c r="D1400" s="2">
        <v>3</v>
      </c>
      <c r="E1400" s="4">
        <v>4</v>
      </c>
    </row>
    <row r="1401" spans="1:5" x14ac:dyDescent="0.25">
      <c r="A1401">
        <v>1549</v>
      </c>
      <c r="D1401" s="2">
        <v>3</v>
      </c>
      <c r="E1401" s="4">
        <v>4</v>
      </c>
    </row>
    <row r="1402" spans="1:5" x14ac:dyDescent="0.25">
      <c r="A1402">
        <v>1550</v>
      </c>
      <c r="B1402" s="3">
        <v>1</v>
      </c>
      <c r="D1402" s="2">
        <v>3</v>
      </c>
      <c r="E1402" s="4">
        <v>4</v>
      </c>
    </row>
    <row r="1403" spans="1:5" x14ac:dyDescent="0.25">
      <c r="A1403">
        <v>1551</v>
      </c>
      <c r="B1403" s="3">
        <v>1</v>
      </c>
      <c r="E1403" s="4">
        <v>4</v>
      </c>
    </row>
    <row r="1404" spans="1:5" x14ac:dyDescent="0.25">
      <c r="A1404">
        <v>1552</v>
      </c>
      <c r="B1404" s="3">
        <v>1</v>
      </c>
      <c r="E1404" s="4">
        <v>4</v>
      </c>
    </row>
    <row r="1405" spans="1:5" x14ac:dyDescent="0.25">
      <c r="A1405">
        <v>1553</v>
      </c>
      <c r="B1405" s="3">
        <v>1</v>
      </c>
    </row>
    <row r="1406" spans="1:5" x14ac:dyDescent="0.25">
      <c r="A1406">
        <v>1554</v>
      </c>
      <c r="B1406" s="3">
        <v>1</v>
      </c>
    </row>
    <row r="1407" spans="1:5" x14ac:dyDescent="0.25">
      <c r="A1407">
        <v>1555</v>
      </c>
      <c r="B1407" s="3">
        <v>1</v>
      </c>
    </row>
    <row r="1408" spans="1:5" x14ac:dyDescent="0.25">
      <c r="A1408">
        <v>1556</v>
      </c>
      <c r="B1408" s="3">
        <v>1</v>
      </c>
    </row>
    <row r="1409" spans="1:5" x14ac:dyDescent="0.25">
      <c r="A1409">
        <v>1557</v>
      </c>
      <c r="B1409" s="3">
        <v>1</v>
      </c>
      <c r="C1409" s="5">
        <v>2</v>
      </c>
    </row>
    <row r="1410" spans="1:5" x14ac:dyDescent="0.25">
      <c r="A1410">
        <v>1558</v>
      </c>
      <c r="B1410" s="3">
        <v>1</v>
      </c>
      <c r="C1410" s="5">
        <v>2</v>
      </c>
    </row>
    <row r="1411" spans="1:5" x14ac:dyDescent="0.25">
      <c r="A1411">
        <v>1559</v>
      </c>
      <c r="C1411" s="5">
        <v>2</v>
      </c>
    </row>
    <row r="1412" spans="1:5" x14ac:dyDescent="0.25">
      <c r="A1412">
        <v>1560</v>
      </c>
      <c r="C1412" s="5">
        <v>2</v>
      </c>
    </row>
    <row r="1413" spans="1:5" x14ac:dyDescent="0.25">
      <c r="A1413">
        <v>1561</v>
      </c>
      <c r="C1413" s="5">
        <v>2</v>
      </c>
    </row>
    <row r="1414" spans="1:5" x14ac:dyDescent="0.25">
      <c r="A1414">
        <v>1562</v>
      </c>
      <c r="C1414" s="5">
        <v>2</v>
      </c>
    </row>
    <row r="1415" spans="1:5" x14ac:dyDescent="0.25">
      <c r="A1415">
        <v>1563</v>
      </c>
      <c r="C1415" s="5">
        <v>2</v>
      </c>
    </row>
    <row r="1416" spans="1:5" x14ac:dyDescent="0.25">
      <c r="A1416">
        <v>1564</v>
      </c>
      <c r="C1416" s="5">
        <v>2</v>
      </c>
    </row>
    <row r="1417" spans="1:5" x14ac:dyDescent="0.25">
      <c r="A1417">
        <v>1565</v>
      </c>
      <c r="C1417" s="5">
        <v>2</v>
      </c>
    </row>
    <row r="1418" spans="1:5" x14ac:dyDescent="0.25">
      <c r="A1418">
        <v>1566</v>
      </c>
      <c r="D1418" s="2">
        <v>3</v>
      </c>
    </row>
    <row r="1419" spans="1:5" x14ac:dyDescent="0.25">
      <c r="A1419">
        <v>1567</v>
      </c>
      <c r="D1419" s="2">
        <v>3</v>
      </c>
      <c r="E1419" s="4">
        <v>4</v>
      </c>
    </row>
    <row r="1420" spans="1:5" x14ac:dyDescent="0.25">
      <c r="A1420">
        <v>1568</v>
      </c>
      <c r="D1420" s="2">
        <v>3</v>
      </c>
      <c r="E1420" s="4">
        <v>4</v>
      </c>
    </row>
    <row r="1421" spans="1:5" x14ac:dyDescent="0.25">
      <c r="A1421">
        <v>1569</v>
      </c>
      <c r="D1421" s="2">
        <v>3</v>
      </c>
      <c r="E1421" s="4">
        <v>4</v>
      </c>
    </row>
    <row r="1422" spans="1:5" x14ac:dyDescent="0.25">
      <c r="A1422">
        <v>1570</v>
      </c>
      <c r="D1422" s="2">
        <v>3</v>
      </c>
      <c r="E1422" s="4">
        <v>4</v>
      </c>
    </row>
    <row r="1423" spans="1:5" x14ac:dyDescent="0.25">
      <c r="A1423">
        <v>1571</v>
      </c>
      <c r="B1423" s="3">
        <v>1</v>
      </c>
      <c r="D1423" s="2">
        <v>3</v>
      </c>
      <c r="E1423" s="4">
        <v>4</v>
      </c>
    </row>
    <row r="1424" spans="1:5" x14ac:dyDescent="0.25">
      <c r="A1424">
        <v>1572</v>
      </c>
      <c r="B1424" s="3">
        <v>1</v>
      </c>
      <c r="D1424" s="2">
        <v>3</v>
      </c>
      <c r="E1424" s="4">
        <v>4</v>
      </c>
    </row>
    <row r="1425" spans="1:5" x14ac:dyDescent="0.25">
      <c r="A1425">
        <v>1573</v>
      </c>
      <c r="B1425" s="3">
        <v>1</v>
      </c>
      <c r="D1425" s="2">
        <v>3</v>
      </c>
      <c r="E1425" s="4">
        <v>4</v>
      </c>
    </row>
    <row r="1426" spans="1:5" x14ac:dyDescent="0.25">
      <c r="A1426">
        <v>1574</v>
      </c>
      <c r="B1426" s="3">
        <v>1</v>
      </c>
      <c r="E1426" s="4">
        <v>4</v>
      </c>
    </row>
    <row r="1427" spans="1:5" x14ac:dyDescent="0.25">
      <c r="A1427">
        <v>1575</v>
      </c>
      <c r="B1427" s="3">
        <v>1</v>
      </c>
      <c r="E1427" s="4">
        <v>4</v>
      </c>
    </row>
    <row r="1428" spans="1:5" x14ac:dyDescent="0.25">
      <c r="A1428">
        <v>1576</v>
      </c>
      <c r="B1428" s="3">
        <v>1</v>
      </c>
    </row>
    <row r="1429" spans="1:5" x14ac:dyDescent="0.25">
      <c r="A1429">
        <v>1577</v>
      </c>
      <c r="B1429" s="3">
        <v>1</v>
      </c>
    </row>
    <row r="1430" spans="1:5" x14ac:dyDescent="0.25">
      <c r="A1430">
        <v>1578</v>
      </c>
      <c r="B1430" s="3">
        <v>1</v>
      </c>
    </row>
    <row r="1431" spans="1:5" x14ac:dyDescent="0.25">
      <c r="A1431">
        <v>1579</v>
      </c>
      <c r="B1431" s="3">
        <v>1</v>
      </c>
      <c r="C1431" s="5">
        <v>2</v>
      </c>
    </row>
    <row r="1432" spans="1:5" x14ac:dyDescent="0.25">
      <c r="A1432">
        <v>1580</v>
      </c>
      <c r="B1432" s="3">
        <v>1</v>
      </c>
      <c r="C1432" s="5">
        <v>2</v>
      </c>
    </row>
    <row r="1433" spans="1:5" x14ac:dyDescent="0.25">
      <c r="A1433">
        <v>1581</v>
      </c>
      <c r="B1433" s="3">
        <v>1</v>
      </c>
      <c r="C1433" s="5">
        <v>2</v>
      </c>
    </row>
    <row r="1434" spans="1:5" x14ac:dyDescent="0.25">
      <c r="A1434">
        <v>1582</v>
      </c>
      <c r="C1434" s="5">
        <v>2</v>
      </c>
    </row>
    <row r="1435" spans="1:5" x14ac:dyDescent="0.25">
      <c r="A1435">
        <v>1583</v>
      </c>
      <c r="C1435" s="5">
        <v>2</v>
      </c>
    </row>
    <row r="1436" spans="1:5" x14ac:dyDescent="0.25">
      <c r="A1436">
        <v>1584</v>
      </c>
      <c r="C1436" s="5">
        <v>2</v>
      </c>
    </row>
    <row r="1437" spans="1:5" x14ac:dyDescent="0.25">
      <c r="A1437">
        <v>1585</v>
      </c>
      <c r="C1437" s="5">
        <v>2</v>
      </c>
    </row>
    <row r="1438" spans="1:5" x14ac:dyDescent="0.25">
      <c r="A1438">
        <v>1586</v>
      </c>
      <c r="C1438" s="5">
        <v>2</v>
      </c>
    </row>
    <row r="1439" spans="1:5" x14ac:dyDescent="0.25">
      <c r="A1439">
        <v>1587</v>
      </c>
      <c r="C1439" s="5">
        <v>2</v>
      </c>
    </row>
    <row r="1440" spans="1:5" x14ac:dyDescent="0.25">
      <c r="A1440">
        <v>1588</v>
      </c>
      <c r="C1440" s="5">
        <v>2</v>
      </c>
      <c r="D1440" s="2">
        <v>3</v>
      </c>
    </row>
    <row r="1441" spans="1:5" x14ac:dyDescent="0.25">
      <c r="A1441">
        <v>1589</v>
      </c>
      <c r="D1441" s="2">
        <v>3</v>
      </c>
    </row>
    <row r="1442" spans="1:5" x14ac:dyDescent="0.25">
      <c r="A1442">
        <v>1590</v>
      </c>
      <c r="D1442" s="2">
        <v>3</v>
      </c>
      <c r="E1442" s="4">
        <v>4</v>
      </c>
    </row>
    <row r="1443" spans="1:5" x14ac:dyDescent="0.25">
      <c r="A1443">
        <v>1591</v>
      </c>
      <c r="D1443" s="2">
        <v>3</v>
      </c>
      <c r="E1443" s="4">
        <v>4</v>
      </c>
    </row>
    <row r="1444" spans="1:5" x14ac:dyDescent="0.25">
      <c r="A1444">
        <v>1592</v>
      </c>
      <c r="D1444" s="2">
        <v>3</v>
      </c>
      <c r="E1444" s="4">
        <v>4</v>
      </c>
    </row>
    <row r="1445" spans="1:5" x14ac:dyDescent="0.25">
      <c r="A1445">
        <v>1593</v>
      </c>
      <c r="D1445" s="2">
        <v>3</v>
      </c>
      <c r="E1445" s="4">
        <v>4</v>
      </c>
    </row>
    <row r="1446" spans="1:5" x14ac:dyDescent="0.25">
      <c r="A1446">
        <v>1594</v>
      </c>
      <c r="B1446" s="3">
        <v>1</v>
      </c>
      <c r="D1446" s="2">
        <v>3</v>
      </c>
      <c r="E1446" s="4">
        <v>4</v>
      </c>
    </row>
    <row r="1447" spans="1:5" x14ac:dyDescent="0.25">
      <c r="A1447">
        <v>1595</v>
      </c>
      <c r="B1447" s="3">
        <v>1</v>
      </c>
      <c r="D1447" s="2">
        <v>3</v>
      </c>
      <c r="E1447" s="4">
        <v>4</v>
      </c>
    </row>
    <row r="1448" spans="1:5" x14ac:dyDescent="0.25">
      <c r="A1448">
        <v>1596</v>
      </c>
      <c r="B1448" s="3">
        <v>1</v>
      </c>
      <c r="D1448" s="2">
        <v>3</v>
      </c>
      <c r="E1448" s="4">
        <v>4</v>
      </c>
    </row>
    <row r="1449" spans="1:5" x14ac:dyDescent="0.25">
      <c r="A1449">
        <v>1597</v>
      </c>
      <c r="B1449" s="3">
        <v>1</v>
      </c>
      <c r="D1449" s="2">
        <v>3</v>
      </c>
      <c r="E1449" s="4">
        <v>4</v>
      </c>
    </row>
    <row r="1450" spans="1:5" x14ac:dyDescent="0.25">
      <c r="A1450">
        <v>1598</v>
      </c>
      <c r="B1450" s="3">
        <v>1</v>
      </c>
      <c r="E1450" s="4">
        <v>4</v>
      </c>
    </row>
    <row r="1451" spans="1:5" x14ac:dyDescent="0.25">
      <c r="A1451">
        <v>1599</v>
      </c>
      <c r="B1451" s="3">
        <v>1</v>
      </c>
      <c r="E1451" s="4">
        <v>4</v>
      </c>
    </row>
    <row r="1452" spans="1:5" x14ac:dyDescent="0.25">
      <c r="A1452">
        <v>1600</v>
      </c>
      <c r="B1452" s="3">
        <v>1</v>
      </c>
      <c r="E1452" s="4">
        <v>4</v>
      </c>
    </row>
    <row r="1453" spans="1:5" x14ac:dyDescent="0.25">
      <c r="A1453">
        <v>1601</v>
      </c>
      <c r="B1453" s="3">
        <v>1</v>
      </c>
    </row>
    <row r="1454" spans="1:5" x14ac:dyDescent="0.25">
      <c r="A1454">
        <v>1602</v>
      </c>
      <c r="B1454" s="3">
        <v>1</v>
      </c>
    </row>
    <row r="1455" spans="1:5" x14ac:dyDescent="0.25">
      <c r="A1455">
        <v>1603</v>
      </c>
      <c r="B1455" s="3">
        <v>1</v>
      </c>
      <c r="C1455" s="5">
        <v>2</v>
      </c>
    </row>
    <row r="1456" spans="1:5" x14ac:dyDescent="0.25">
      <c r="A1456">
        <v>1604</v>
      </c>
      <c r="B1456" s="3">
        <v>1</v>
      </c>
      <c r="C1456" s="5">
        <v>2</v>
      </c>
    </row>
    <row r="1457" spans="1:5" x14ac:dyDescent="0.25">
      <c r="A1457">
        <v>1605</v>
      </c>
      <c r="B1457" s="3">
        <v>1</v>
      </c>
      <c r="C1457" s="5">
        <v>2</v>
      </c>
    </row>
    <row r="1458" spans="1:5" x14ac:dyDescent="0.25">
      <c r="A1458">
        <v>1606</v>
      </c>
      <c r="B1458" s="3">
        <v>1</v>
      </c>
      <c r="C1458" s="5">
        <v>2</v>
      </c>
    </row>
    <row r="1459" spans="1:5" x14ac:dyDescent="0.25">
      <c r="A1459">
        <v>1607</v>
      </c>
      <c r="C1459" s="5">
        <v>2</v>
      </c>
    </row>
    <row r="1460" spans="1:5" x14ac:dyDescent="0.25">
      <c r="A1460">
        <v>1608</v>
      </c>
      <c r="C1460" s="5">
        <v>2</v>
      </c>
    </row>
    <row r="1461" spans="1:5" x14ac:dyDescent="0.25">
      <c r="A1461">
        <v>1609</v>
      </c>
      <c r="C1461" s="5">
        <v>2</v>
      </c>
    </row>
    <row r="1462" spans="1:5" x14ac:dyDescent="0.25">
      <c r="A1462">
        <v>1610</v>
      </c>
      <c r="C1462" s="5">
        <v>2</v>
      </c>
    </row>
    <row r="1463" spans="1:5" x14ac:dyDescent="0.25">
      <c r="A1463">
        <v>1611</v>
      </c>
      <c r="C1463" s="5">
        <v>2</v>
      </c>
    </row>
    <row r="1464" spans="1:5" x14ac:dyDescent="0.25">
      <c r="A1464">
        <v>1612</v>
      </c>
      <c r="C1464" s="5">
        <v>2</v>
      </c>
    </row>
    <row r="1465" spans="1:5" x14ac:dyDescent="0.25">
      <c r="A1465">
        <v>1613</v>
      </c>
      <c r="C1465" s="5">
        <v>2</v>
      </c>
      <c r="D1465" s="2">
        <v>3</v>
      </c>
    </row>
    <row r="1466" spans="1:5" x14ac:dyDescent="0.25">
      <c r="A1466">
        <v>1614</v>
      </c>
      <c r="C1466" s="5">
        <v>2</v>
      </c>
      <c r="D1466" s="2">
        <v>3</v>
      </c>
      <c r="E1466" s="4">
        <v>4</v>
      </c>
    </row>
    <row r="1467" spans="1:5" x14ac:dyDescent="0.25">
      <c r="A1467">
        <v>1615</v>
      </c>
      <c r="C1467" s="5">
        <v>2</v>
      </c>
      <c r="D1467" s="2">
        <v>3</v>
      </c>
      <c r="E1467" s="4">
        <v>4</v>
      </c>
    </row>
    <row r="1468" spans="1:5" x14ac:dyDescent="0.25">
      <c r="A1468">
        <v>1616</v>
      </c>
      <c r="D1468" s="2">
        <v>3</v>
      </c>
      <c r="E1468" s="4">
        <v>4</v>
      </c>
    </row>
    <row r="1469" spans="1:5" x14ac:dyDescent="0.25">
      <c r="A1469">
        <v>1617</v>
      </c>
      <c r="D1469" s="2">
        <v>3</v>
      </c>
      <c r="E1469" s="4">
        <v>4</v>
      </c>
    </row>
    <row r="1470" spans="1:5" x14ac:dyDescent="0.25">
      <c r="A1470">
        <v>1618</v>
      </c>
      <c r="D1470" s="2">
        <v>3</v>
      </c>
      <c r="E1470" s="4">
        <v>4</v>
      </c>
    </row>
    <row r="1471" spans="1:5" x14ac:dyDescent="0.25">
      <c r="A1471">
        <v>1619</v>
      </c>
      <c r="B1471" s="3">
        <v>1</v>
      </c>
      <c r="D1471" s="2">
        <v>3</v>
      </c>
      <c r="E1471" s="4">
        <v>4</v>
      </c>
    </row>
    <row r="1472" spans="1:5" x14ac:dyDescent="0.25">
      <c r="A1472">
        <v>1620</v>
      </c>
      <c r="B1472" s="3">
        <v>1</v>
      </c>
      <c r="D1472" s="2">
        <v>3</v>
      </c>
      <c r="E1472" s="4">
        <v>4</v>
      </c>
    </row>
    <row r="1473" spans="1:5" x14ac:dyDescent="0.25">
      <c r="A1473">
        <v>1621</v>
      </c>
      <c r="B1473" s="3">
        <v>1</v>
      </c>
      <c r="D1473" s="2">
        <v>3</v>
      </c>
      <c r="E1473" s="4">
        <v>4</v>
      </c>
    </row>
    <row r="1474" spans="1:5" x14ac:dyDescent="0.25">
      <c r="A1474">
        <v>1622</v>
      </c>
      <c r="B1474" s="3">
        <v>1</v>
      </c>
      <c r="D1474" s="2">
        <v>3</v>
      </c>
      <c r="E1474" s="4">
        <v>4</v>
      </c>
    </row>
    <row r="1475" spans="1:5" x14ac:dyDescent="0.25">
      <c r="A1475">
        <v>1623</v>
      </c>
      <c r="B1475" s="3">
        <v>1</v>
      </c>
      <c r="D1475" s="2">
        <v>3</v>
      </c>
      <c r="E1475" s="4">
        <v>4</v>
      </c>
    </row>
    <row r="1476" spans="1:5" x14ac:dyDescent="0.25">
      <c r="A1476">
        <v>1624</v>
      </c>
      <c r="B1476" s="3">
        <v>1</v>
      </c>
      <c r="E1476" s="4">
        <v>4</v>
      </c>
    </row>
    <row r="1477" spans="1:5" x14ac:dyDescent="0.25">
      <c r="A1477">
        <v>1625</v>
      </c>
      <c r="B1477" s="3">
        <v>1</v>
      </c>
      <c r="E1477" s="4">
        <v>4</v>
      </c>
    </row>
    <row r="1478" spans="1:5" x14ac:dyDescent="0.25">
      <c r="A1478">
        <v>1626</v>
      </c>
      <c r="B1478" s="3">
        <v>1</v>
      </c>
      <c r="E1478" s="4">
        <v>4</v>
      </c>
    </row>
    <row r="1479" spans="1:5" x14ac:dyDescent="0.25">
      <c r="A1479">
        <v>1627</v>
      </c>
      <c r="B1479" s="3">
        <v>1</v>
      </c>
      <c r="E1479" s="4">
        <v>4</v>
      </c>
    </row>
    <row r="1480" spans="1:5" x14ac:dyDescent="0.25">
      <c r="A1480">
        <v>1628</v>
      </c>
      <c r="B1480" s="3">
        <v>1</v>
      </c>
      <c r="E1480" s="4">
        <v>4</v>
      </c>
    </row>
    <row r="1481" spans="1:5" x14ac:dyDescent="0.25">
      <c r="A1481">
        <v>1629</v>
      </c>
      <c r="B1481" s="3">
        <v>1</v>
      </c>
    </row>
    <row r="1482" spans="1:5" x14ac:dyDescent="0.25">
      <c r="A1482">
        <v>1630</v>
      </c>
      <c r="B1482" s="3">
        <v>1</v>
      </c>
      <c r="C1482" s="5">
        <v>2</v>
      </c>
    </row>
    <row r="1483" spans="1:5" x14ac:dyDescent="0.25">
      <c r="A1483">
        <v>1631</v>
      </c>
      <c r="B1483" s="3">
        <v>1</v>
      </c>
      <c r="C1483" s="5">
        <v>2</v>
      </c>
    </row>
    <row r="1484" spans="1:5" x14ac:dyDescent="0.25">
      <c r="A1484">
        <v>1632</v>
      </c>
      <c r="B1484" s="3">
        <v>1</v>
      </c>
      <c r="C1484" s="5">
        <v>2</v>
      </c>
    </row>
    <row r="1485" spans="1:5" x14ac:dyDescent="0.25">
      <c r="A1485">
        <v>1633</v>
      </c>
      <c r="B1485" s="3">
        <v>1</v>
      </c>
      <c r="C1485" s="5">
        <v>2</v>
      </c>
    </row>
    <row r="1486" spans="1:5" x14ac:dyDescent="0.25">
      <c r="A1486">
        <v>1634</v>
      </c>
      <c r="B1486" s="3">
        <v>1</v>
      </c>
      <c r="C1486" s="5">
        <v>2</v>
      </c>
    </row>
    <row r="1487" spans="1:5" x14ac:dyDescent="0.25">
      <c r="A1487">
        <v>1635</v>
      </c>
      <c r="B1487" s="3">
        <v>1</v>
      </c>
      <c r="C1487" s="5">
        <v>2</v>
      </c>
    </row>
    <row r="1488" spans="1:5" x14ac:dyDescent="0.25">
      <c r="A1488">
        <v>1636</v>
      </c>
      <c r="C1488" s="5">
        <v>2</v>
      </c>
    </row>
    <row r="1489" spans="1:6" x14ac:dyDescent="0.25">
      <c r="A1489">
        <v>1637</v>
      </c>
      <c r="C1489" s="5">
        <v>2</v>
      </c>
    </row>
    <row r="1490" spans="1:6" x14ac:dyDescent="0.25">
      <c r="A1490">
        <v>1638</v>
      </c>
      <c r="C1490" s="5">
        <v>2</v>
      </c>
      <c r="D1490" s="2">
        <v>3</v>
      </c>
    </row>
    <row r="1491" spans="1:6" x14ac:dyDescent="0.25">
      <c r="A1491">
        <v>1639</v>
      </c>
      <c r="C1491" s="5">
        <v>2</v>
      </c>
      <c r="D1491" s="2">
        <v>3</v>
      </c>
    </row>
    <row r="1492" spans="1:6" x14ac:dyDescent="0.25">
      <c r="A1492">
        <v>1640</v>
      </c>
      <c r="C1492" s="5">
        <v>2</v>
      </c>
      <c r="D1492" s="2">
        <v>3</v>
      </c>
    </row>
    <row r="1493" spans="1:6" x14ac:dyDescent="0.25">
      <c r="A1493">
        <v>1641</v>
      </c>
      <c r="C1493" s="5">
        <v>2</v>
      </c>
      <c r="D1493" s="2">
        <v>3</v>
      </c>
    </row>
    <row r="1494" spans="1:6" x14ac:dyDescent="0.25">
      <c r="A1494">
        <v>1642</v>
      </c>
      <c r="C1494" s="5">
        <v>2</v>
      </c>
      <c r="D1494" s="2">
        <v>3</v>
      </c>
      <c r="E1494" s="4">
        <v>4</v>
      </c>
    </row>
    <row r="1495" spans="1:6" x14ac:dyDescent="0.25">
      <c r="A1495">
        <v>1643</v>
      </c>
      <c r="C1495" s="5">
        <v>2</v>
      </c>
      <c r="D1495" s="2">
        <v>3</v>
      </c>
      <c r="E1495" s="4">
        <v>4</v>
      </c>
    </row>
    <row r="1496" spans="1:6" x14ac:dyDescent="0.25">
      <c r="A1496">
        <v>1644</v>
      </c>
      <c r="C1496" s="5">
        <v>2</v>
      </c>
      <c r="D1496" s="2">
        <v>3</v>
      </c>
      <c r="E1496" s="4">
        <v>4</v>
      </c>
    </row>
    <row r="1497" spans="1:6" x14ac:dyDescent="0.25">
      <c r="A1497">
        <v>1645</v>
      </c>
      <c r="C1497" s="5">
        <v>2</v>
      </c>
      <c r="D1497" s="2">
        <v>3</v>
      </c>
      <c r="E1497" s="4">
        <v>4</v>
      </c>
    </row>
    <row r="1498" spans="1:6" x14ac:dyDescent="0.25">
      <c r="A1498">
        <v>1646</v>
      </c>
      <c r="B1498" s="3">
        <v>1</v>
      </c>
      <c r="C1498" s="5">
        <v>2</v>
      </c>
      <c r="D1498" s="2">
        <v>3</v>
      </c>
      <c r="E1498" s="4">
        <v>4</v>
      </c>
    </row>
    <row r="1499" spans="1:6" x14ac:dyDescent="0.25">
      <c r="A1499">
        <v>1647</v>
      </c>
      <c r="B1499" s="3">
        <v>1</v>
      </c>
      <c r="D1499" s="2">
        <v>3</v>
      </c>
      <c r="E1499" s="4">
        <v>4</v>
      </c>
    </row>
    <row r="1500" spans="1:6" x14ac:dyDescent="0.25">
      <c r="A1500">
        <v>1648</v>
      </c>
      <c r="B1500" s="3">
        <v>1</v>
      </c>
      <c r="D1500" s="2">
        <v>3</v>
      </c>
      <c r="E1500" s="4">
        <v>4</v>
      </c>
      <c r="F1500" t="s">
        <v>22</v>
      </c>
    </row>
    <row r="1501" spans="1:6" x14ac:dyDescent="0.25">
      <c r="A1501">
        <v>1674</v>
      </c>
    </row>
    <row r="1502" spans="1:6" x14ac:dyDescent="0.25">
      <c r="A1502">
        <v>1675</v>
      </c>
    </row>
    <row r="1503" spans="1:6" x14ac:dyDescent="0.25">
      <c r="A1503">
        <v>1676</v>
      </c>
      <c r="F1503" t="s">
        <v>22</v>
      </c>
    </row>
    <row r="1504" spans="1:6" x14ac:dyDescent="0.25">
      <c r="A1504">
        <v>1677</v>
      </c>
      <c r="B1504" s="3">
        <v>1</v>
      </c>
    </row>
    <row r="1505" spans="1:5" x14ac:dyDescent="0.25">
      <c r="A1505">
        <v>1678</v>
      </c>
      <c r="B1505" s="3">
        <v>1</v>
      </c>
    </row>
    <row r="1506" spans="1:5" x14ac:dyDescent="0.25">
      <c r="A1506">
        <v>1679</v>
      </c>
      <c r="B1506" s="3">
        <v>1</v>
      </c>
    </row>
    <row r="1507" spans="1:5" x14ac:dyDescent="0.25">
      <c r="A1507">
        <v>1680</v>
      </c>
      <c r="B1507" s="3">
        <v>1</v>
      </c>
    </row>
    <row r="1508" spans="1:5" x14ac:dyDescent="0.25">
      <c r="A1508">
        <v>1681</v>
      </c>
      <c r="B1508" s="3">
        <v>1</v>
      </c>
    </row>
    <row r="1509" spans="1:5" x14ac:dyDescent="0.25">
      <c r="A1509">
        <v>1682</v>
      </c>
      <c r="B1509" s="3">
        <v>1</v>
      </c>
      <c r="E1509" s="4">
        <v>4</v>
      </c>
    </row>
    <row r="1510" spans="1:5" x14ac:dyDescent="0.25">
      <c r="A1510">
        <v>1683</v>
      </c>
      <c r="B1510" s="3">
        <v>1</v>
      </c>
      <c r="E1510" s="4">
        <v>4</v>
      </c>
    </row>
    <row r="1511" spans="1:5" x14ac:dyDescent="0.25">
      <c r="A1511">
        <v>1684</v>
      </c>
      <c r="B1511" s="3">
        <v>1</v>
      </c>
      <c r="E1511" s="4">
        <v>4</v>
      </c>
    </row>
    <row r="1512" spans="1:5" x14ac:dyDescent="0.25">
      <c r="A1512">
        <v>1685</v>
      </c>
      <c r="B1512" s="3">
        <v>1</v>
      </c>
      <c r="E1512" s="4">
        <v>4</v>
      </c>
    </row>
    <row r="1513" spans="1:5" x14ac:dyDescent="0.25">
      <c r="A1513">
        <v>1686</v>
      </c>
      <c r="B1513" s="3">
        <v>1</v>
      </c>
      <c r="E1513" s="4">
        <v>4</v>
      </c>
    </row>
    <row r="1514" spans="1:5" x14ac:dyDescent="0.25">
      <c r="A1514">
        <v>1687</v>
      </c>
      <c r="B1514" s="3">
        <v>1</v>
      </c>
      <c r="E1514" s="4">
        <v>4</v>
      </c>
    </row>
    <row r="1515" spans="1:5" x14ac:dyDescent="0.25">
      <c r="A1515">
        <v>1688</v>
      </c>
      <c r="B1515" s="3">
        <v>1</v>
      </c>
      <c r="E1515" s="4">
        <v>4</v>
      </c>
    </row>
    <row r="1516" spans="1:5" x14ac:dyDescent="0.25">
      <c r="A1516">
        <v>1689</v>
      </c>
      <c r="B1516" s="3">
        <v>1</v>
      </c>
      <c r="E1516" s="4">
        <v>4</v>
      </c>
    </row>
    <row r="1517" spans="1:5" x14ac:dyDescent="0.25">
      <c r="A1517">
        <v>1690</v>
      </c>
      <c r="B1517" s="3">
        <v>1</v>
      </c>
      <c r="E1517" s="4">
        <v>4</v>
      </c>
    </row>
    <row r="1518" spans="1:5" x14ac:dyDescent="0.25">
      <c r="A1518">
        <v>1691</v>
      </c>
      <c r="D1518" s="2">
        <v>3</v>
      </c>
      <c r="E1518" s="4">
        <v>4</v>
      </c>
    </row>
    <row r="1519" spans="1:5" x14ac:dyDescent="0.25">
      <c r="A1519">
        <v>1692</v>
      </c>
      <c r="D1519" s="2">
        <v>3</v>
      </c>
      <c r="E1519" s="4">
        <v>4</v>
      </c>
    </row>
    <row r="1520" spans="1:5" x14ac:dyDescent="0.25">
      <c r="A1520">
        <v>1693</v>
      </c>
      <c r="D1520" s="2">
        <v>3</v>
      </c>
      <c r="E1520" s="4">
        <v>4</v>
      </c>
    </row>
    <row r="1521" spans="1:5" x14ac:dyDescent="0.25">
      <c r="A1521">
        <v>1694</v>
      </c>
      <c r="D1521" s="2">
        <v>3</v>
      </c>
      <c r="E1521" s="4">
        <v>4</v>
      </c>
    </row>
    <row r="1522" spans="1:5" x14ac:dyDescent="0.25">
      <c r="A1522">
        <v>1695</v>
      </c>
      <c r="D1522" s="2">
        <v>3</v>
      </c>
      <c r="E1522" s="4">
        <v>4</v>
      </c>
    </row>
    <row r="1523" spans="1:5" x14ac:dyDescent="0.25">
      <c r="A1523">
        <v>1696</v>
      </c>
      <c r="D1523" s="2">
        <v>3</v>
      </c>
    </row>
    <row r="1524" spans="1:5" x14ac:dyDescent="0.25">
      <c r="A1524">
        <v>1697</v>
      </c>
      <c r="C1524" s="5">
        <v>2</v>
      </c>
      <c r="D1524" s="2">
        <v>3</v>
      </c>
    </row>
    <row r="1525" spans="1:5" x14ac:dyDescent="0.25">
      <c r="A1525">
        <v>1698</v>
      </c>
      <c r="C1525" s="5">
        <v>2</v>
      </c>
      <c r="D1525" s="2">
        <v>3</v>
      </c>
    </row>
    <row r="1526" spans="1:5" x14ac:dyDescent="0.25">
      <c r="A1526">
        <v>1699</v>
      </c>
      <c r="C1526" s="5">
        <v>2</v>
      </c>
      <c r="D1526" s="2">
        <v>3</v>
      </c>
    </row>
    <row r="1527" spans="1:5" x14ac:dyDescent="0.25">
      <c r="A1527">
        <v>1700</v>
      </c>
      <c r="C1527" s="5">
        <v>2</v>
      </c>
      <c r="D1527" s="2">
        <v>3</v>
      </c>
    </row>
    <row r="1528" spans="1:5" x14ac:dyDescent="0.25">
      <c r="A1528">
        <v>1701</v>
      </c>
      <c r="C1528" s="5">
        <v>2</v>
      </c>
      <c r="D1528" s="2">
        <v>3</v>
      </c>
    </row>
    <row r="1529" spans="1:5" x14ac:dyDescent="0.25">
      <c r="A1529">
        <v>1702</v>
      </c>
      <c r="C1529" s="5">
        <v>2</v>
      </c>
    </row>
    <row r="1530" spans="1:5" x14ac:dyDescent="0.25">
      <c r="A1530">
        <v>1703</v>
      </c>
      <c r="C1530" s="5">
        <v>2</v>
      </c>
    </row>
    <row r="1531" spans="1:5" x14ac:dyDescent="0.25">
      <c r="A1531">
        <v>1704</v>
      </c>
      <c r="C1531" s="5">
        <v>2</v>
      </c>
    </row>
    <row r="1532" spans="1:5" x14ac:dyDescent="0.25">
      <c r="A1532">
        <v>1705</v>
      </c>
      <c r="B1532" s="3">
        <v>1</v>
      </c>
      <c r="C1532" s="5">
        <v>2</v>
      </c>
    </row>
    <row r="1533" spans="1:5" x14ac:dyDescent="0.25">
      <c r="A1533">
        <v>1706</v>
      </c>
      <c r="B1533" s="3">
        <v>1</v>
      </c>
      <c r="C1533" s="5">
        <v>2</v>
      </c>
    </row>
    <row r="1534" spans="1:5" x14ac:dyDescent="0.25">
      <c r="A1534">
        <v>1707</v>
      </c>
      <c r="B1534" s="3">
        <v>1</v>
      </c>
      <c r="C1534" s="5">
        <v>2</v>
      </c>
    </row>
    <row r="1535" spans="1:5" x14ac:dyDescent="0.25">
      <c r="A1535">
        <v>1708</v>
      </c>
      <c r="B1535" s="3">
        <v>1</v>
      </c>
    </row>
    <row r="1536" spans="1:5" x14ac:dyDescent="0.25">
      <c r="A1536">
        <v>1709</v>
      </c>
      <c r="B1536" s="3">
        <v>1</v>
      </c>
    </row>
    <row r="1537" spans="1:5" x14ac:dyDescent="0.25">
      <c r="A1537">
        <v>1710</v>
      </c>
      <c r="B1537" s="3">
        <v>1</v>
      </c>
      <c r="E1537" s="4">
        <v>4</v>
      </c>
    </row>
    <row r="1538" spans="1:5" x14ac:dyDescent="0.25">
      <c r="A1538">
        <v>1711</v>
      </c>
      <c r="B1538" s="3">
        <v>1</v>
      </c>
      <c r="E1538" s="4">
        <v>4</v>
      </c>
    </row>
    <row r="1539" spans="1:5" x14ac:dyDescent="0.25">
      <c r="A1539">
        <v>1712</v>
      </c>
      <c r="B1539" s="3">
        <v>1</v>
      </c>
      <c r="E1539" s="4">
        <v>4</v>
      </c>
    </row>
    <row r="1540" spans="1:5" x14ac:dyDescent="0.25">
      <c r="A1540">
        <v>1713</v>
      </c>
      <c r="B1540" s="3">
        <v>1</v>
      </c>
      <c r="E1540" s="4">
        <v>4</v>
      </c>
    </row>
    <row r="1541" spans="1:5" x14ac:dyDescent="0.25">
      <c r="A1541">
        <v>1714</v>
      </c>
      <c r="B1541" s="3">
        <v>1</v>
      </c>
      <c r="E1541" s="4">
        <v>4</v>
      </c>
    </row>
    <row r="1542" spans="1:5" x14ac:dyDescent="0.25">
      <c r="A1542">
        <v>1715</v>
      </c>
      <c r="B1542" s="3">
        <v>1</v>
      </c>
      <c r="E1542" s="4">
        <v>4</v>
      </c>
    </row>
    <row r="1543" spans="1:5" x14ac:dyDescent="0.25">
      <c r="A1543">
        <v>1716</v>
      </c>
      <c r="D1543" s="2">
        <v>3</v>
      </c>
      <c r="E1543" s="4">
        <v>4</v>
      </c>
    </row>
    <row r="1544" spans="1:5" x14ac:dyDescent="0.25">
      <c r="A1544">
        <v>1717</v>
      </c>
      <c r="D1544" s="2">
        <v>3</v>
      </c>
      <c r="E1544" s="4">
        <v>4</v>
      </c>
    </row>
    <row r="1545" spans="1:5" x14ac:dyDescent="0.25">
      <c r="A1545">
        <v>1718</v>
      </c>
      <c r="D1545" s="2">
        <v>3</v>
      </c>
      <c r="E1545" s="4">
        <v>4</v>
      </c>
    </row>
    <row r="1546" spans="1:5" x14ac:dyDescent="0.25">
      <c r="A1546">
        <v>1719</v>
      </c>
      <c r="D1546" s="2">
        <v>3</v>
      </c>
      <c r="E1546" s="4">
        <v>4</v>
      </c>
    </row>
    <row r="1547" spans="1:5" x14ac:dyDescent="0.25">
      <c r="A1547">
        <v>1720</v>
      </c>
      <c r="C1547" s="5">
        <v>2</v>
      </c>
      <c r="D1547" s="2">
        <v>3</v>
      </c>
      <c r="E1547" s="4">
        <v>4</v>
      </c>
    </row>
    <row r="1548" spans="1:5" x14ac:dyDescent="0.25">
      <c r="A1548">
        <v>1721</v>
      </c>
      <c r="C1548" s="5">
        <v>2</v>
      </c>
      <c r="D1548" s="2">
        <v>3</v>
      </c>
      <c r="E1548" s="4">
        <v>4</v>
      </c>
    </row>
    <row r="1549" spans="1:5" x14ac:dyDescent="0.25">
      <c r="A1549">
        <v>1722</v>
      </c>
      <c r="C1549" s="5">
        <v>2</v>
      </c>
      <c r="D1549" s="2">
        <v>3</v>
      </c>
    </row>
    <row r="1550" spans="1:5" x14ac:dyDescent="0.25">
      <c r="A1550">
        <v>1723</v>
      </c>
      <c r="C1550" s="5">
        <v>2</v>
      </c>
      <c r="D1550" s="2">
        <v>3</v>
      </c>
    </row>
    <row r="1551" spans="1:5" x14ac:dyDescent="0.25">
      <c r="A1551">
        <v>1724</v>
      </c>
      <c r="C1551" s="5">
        <v>2</v>
      </c>
      <c r="D1551" s="2">
        <v>3</v>
      </c>
    </row>
    <row r="1552" spans="1:5" x14ac:dyDescent="0.25">
      <c r="A1552">
        <v>1725</v>
      </c>
      <c r="C1552" s="5">
        <v>2</v>
      </c>
      <c r="D1552" s="2">
        <v>3</v>
      </c>
    </row>
    <row r="1553" spans="1:5" x14ac:dyDescent="0.25">
      <c r="A1553">
        <v>1726</v>
      </c>
      <c r="C1553" s="5">
        <v>2</v>
      </c>
    </row>
    <row r="1554" spans="1:5" x14ac:dyDescent="0.25">
      <c r="A1554">
        <v>1727</v>
      </c>
      <c r="C1554" s="5">
        <v>2</v>
      </c>
    </row>
    <row r="1555" spans="1:5" x14ac:dyDescent="0.25">
      <c r="A1555">
        <v>1728</v>
      </c>
      <c r="C1555" s="5">
        <v>2</v>
      </c>
    </row>
    <row r="1556" spans="1:5" x14ac:dyDescent="0.25">
      <c r="A1556">
        <v>1729</v>
      </c>
      <c r="C1556" s="5">
        <v>2</v>
      </c>
    </row>
    <row r="1557" spans="1:5" x14ac:dyDescent="0.25">
      <c r="A1557">
        <v>1730</v>
      </c>
      <c r="B1557" s="3">
        <v>1</v>
      </c>
      <c r="C1557" s="5">
        <v>2</v>
      </c>
    </row>
    <row r="1558" spans="1:5" x14ac:dyDescent="0.25">
      <c r="A1558">
        <v>1731</v>
      </c>
      <c r="B1558" s="3">
        <v>1</v>
      </c>
    </row>
    <row r="1559" spans="1:5" x14ac:dyDescent="0.25">
      <c r="A1559">
        <v>1732</v>
      </c>
      <c r="B1559" s="3">
        <v>1</v>
      </c>
    </row>
    <row r="1560" spans="1:5" x14ac:dyDescent="0.25">
      <c r="A1560">
        <v>1733</v>
      </c>
      <c r="B1560" s="3">
        <v>1</v>
      </c>
    </row>
    <row r="1561" spans="1:5" x14ac:dyDescent="0.25">
      <c r="A1561">
        <v>1734</v>
      </c>
      <c r="B1561" s="3">
        <v>1</v>
      </c>
      <c r="E1561" s="4">
        <v>4</v>
      </c>
    </row>
    <row r="1562" spans="1:5" x14ac:dyDescent="0.25">
      <c r="A1562">
        <v>1735</v>
      </c>
      <c r="B1562" s="3">
        <v>1</v>
      </c>
      <c r="E1562" s="4">
        <v>4</v>
      </c>
    </row>
    <row r="1563" spans="1:5" x14ac:dyDescent="0.25">
      <c r="A1563">
        <v>1736</v>
      </c>
      <c r="B1563" s="3">
        <v>1</v>
      </c>
      <c r="E1563" s="4">
        <v>4</v>
      </c>
    </row>
    <row r="1564" spans="1:5" x14ac:dyDescent="0.25">
      <c r="A1564">
        <v>1737</v>
      </c>
      <c r="B1564" s="3">
        <v>1</v>
      </c>
      <c r="D1564" s="2">
        <v>3</v>
      </c>
      <c r="E1564" s="4">
        <v>4</v>
      </c>
    </row>
    <row r="1565" spans="1:5" x14ac:dyDescent="0.25">
      <c r="A1565">
        <v>1738</v>
      </c>
      <c r="D1565" s="2">
        <v>3</v>
      </c>
      <c r="E1565" s="4">
        <v>4</v>
      </c>
    </row>
    <row r="1566" spans="1:5" x14ac:dyDescent="0.25">
      <c r="A1566">
        <v>1739</v>
      </c>
      <c r="D1566" s="2">
        <v>3</v>
      </c>
      <c r="E1566" s="4">
        <v>4</v>
      </c>
    </row>
    <row r="1567" spans="1:5" x14ac:dyDescent="0.25">
      <c r="A1567">
        <v>1740</v>
      </c>
      <c r="D1567" s="2">
        <v>3</v>
      </c>
      <c r="E1567" s="4">
        <v>4</v>
      </c>
    </row>
    <row r="1568" spans="1:5" x14ac:dyDescent="0.25">
      <c r="A1568">
        <v>1741</v>
      </c>
      <c r="D1568" s="2">
        <v>3</v>
      </c>
      <c r="E1568" s="4">
        <v>4</v>
      </c>
    </row>
    <row r="1569" spans="1:5" x14ac:dyDescent="0.25">
      <c r="A1569">
        <v>1742</v>
      </c>
      <c r="D1569" s="2">
        <v>3</v>
      </c>
      <c r="E1569" s="4">
        <v>4</v>
      </c>
    </row>
    <row r="1570" spans="1:5" x14ac:dyDescent="0.25">
      <c r="A1570">
        <v>1743</v>
      </c>
      <c r="D1570" s="2">
        <v>3</v>
      </c>
      <c r="E1570" s="4">
        <v>4</v>
      </c>
    </row>
    <row r="1571" spans="1:5" x14ac:dyDescent="0.25">
      <c r="A1571">
        <v>1744</v>
      </c>
      <c r="D1571" s="2">
        <v>3</v>
      </c>
      <c r="E1571" s="4">
        <v>4</v>
      </c>
    </row>
    <row r="1572" spans="1:5" x14ac:dyDescent="0.25">
      <c r="A1572">
        <v>1745</v>
      </c>
      <c r="C1572" s="5">
        <v>2</v>
      </c>
      <c r="D1572" s="2">
        <v>3</v>
      </c>
    </row>
    <row r="1573" spans="1:5" x14ac:dyDescent="0.25">
      <c r="A1573">
        <v>1746</v>
      </c>
      <c r="C1573" s="5">
        <v>2</v>
      </c>
      <c r="D1573" s="2">
        <v>3</v>
      </c>
    </row>
    <row r="1574" spans="1:5" x14ac:dyDescent="0.25">
      <c r="A1574">
        <v>1747</v>
      </c>
      <c r="C1574" s="5">
        <v>2</v>
      </c>
    </row>
    <row r="1575" spans="1:5" x14ac:dyDescent="0.25">
      <c r="A1575">
        <v>1748</v>
      </c>
      <c r="C1575" s="5">
        <v>2</v>
      </c>
    </row>
    <row r="1576" spans="1:5" x14ac:dyDescent="0.25">
      <c r="A1576">
        <v>1749</v>
      </c>
      <c r="C1576" s="5">
        <v>2</v>
      </c>
    </row>
    <row r="1577" spans="1:5" x14ac:dyDescent="0.25">
      <c r="A1577">
        <v>1750</v>
      </c>
      <c r="C1577" s="5">
        <v>2</v>
      </c>
    </row>
    <row r="1578" spans="1:5" x14ac:dyDescent="0.25">
      <c r="A1578">
        <v>1751</v>
      </c>
      <c r="B1578" s="3">
        <v>1</v>
      </c>
      <c r="C1578" s="5">
        <v>2</v>
      </c>
    </row>
    <row r="1579" spans="1:5" x14ac:dyDescent="0.25">
      <c r="A1579">
        <v>1752</v>
      </c>
      <c r="B1579" s="3">
        <v>1</v>
      </c>
      <c r="C1579" s="5">
        <v>2</v>
      </c>
    </row>
    <row r="1580" spans="1:5" x14ac:dyDescent="0.25">
      <c r="A1580">
        <v>1753</v>
      </c>
      <c r="B1580" s="3">
        <v>1</v>
      </c>
    </row>
    <row r="1581" spans="1:5" x14ac:dyDescent="0.25">
      <c r="A1581">
        <v>1754</v>
      </c>
      <c r="B1581" s="3">
        <v>1</v>
      </c>
    </row>
    <row r="1582" spans="1:5" x14ac:dyDescent="0.25">
      <c r="A1582">
        <v>1755</v>
      </c>
      <c r="B1582" s="3">
        <v>1</v>
      </c>
    </row>
    <row r="1583" spans="1:5" x14ac:dyDescent="0.25">
      <c r="A1583">
        <v>1756</v>
      </c>
      <c r="B1583" s="3">
        <v>1</v>
      </c>
    </row>
    <row r="1584" spans="1:5" x14ac:dyDescent="0.25">
      <c r="A1584">
        <v>1757</v>
      </c>
      <c r="B1584" s="3">
        <v>1</v>
      </c>
    </row>
    <row r="1585" spans="1:5" x14ac:dyDescent="0.25">
      <c r="A1585">
        <v>1758</v>
      </c>
      <c r="B1585" s="3">
        <v>1</v>
      </c>
      <c r="E1585" s="4">
        <v>4</v>
      </c>
    </row>
    <row r="1586" spans="1:5" x14ac:dyDescent="0.25">
      <c r="A1586">
        <v>1759</v>
      </c>
      <c r="B1586" s="3">
        <v>1</v>
      </c>
      <c r="E1586" s="4">
        <v>4</v>
      </c>
    </row>
    <row r="1587" spans="1:5" x14ac:dyDescent="0.25">
      <c r="A1587">
        <v>1760</v>
      </c>
      <c r="D1587" s="2">
        <v>3</v>
      </c>
      <c r="E1587" s="4">
        <v>4</v>
      </c>
    </row>
    <row r="1588" spans="1:5" x14ac:dyDescent="0.25">
      <c r="A1588">
        <v>1761</v>
      </c>
      <c r="D1588" s="2">
        <v>3</v>
      </c>
      <c r="E1588" s="4">
        <v>4</v>
      </c>
    </row>
    <row r="1589" spans="1:5" x14ac:dyDescent="0.25">
      <c r="A1589">
        <v>1762</v>
      </c>
      <c r="D1589" s="2">
        <v>3</v>
      </c>
      <c r="E1589" s="4">
        <v>4</v>
      </c>
    </row>
    <row r="1590" spans="1:5" x14ac:dyDescent="0.25">
      <c r="A1590">
        <v>1763</v>
      </c>
      <c r="D1590" s="2">
        <v>3</v>
      </c>
      <c r="E1590" s="4">
        <v>4</v>
      </c>
    </row>
    <row r="1591" spans="1:5" x14ac:dyDescent="0.25">
      <c r="A1591">
        <v>1764</v>
      </c>
      <c r="D1591" s="2">
        <v>3</v>
      </c>
      <c r="E1591" s="4">
        <v>4</v>
      </c>
    </row>
    <row r="1592" spans="1:5" x14ac:dyDescent="0.25">
      <c r="A1592">
        <v>1765</v>
      </c>
      <c r="D1592" s="2">
        <v>3</v>
      </c>
      <c r="E1592" s="4">
        <v>4</v>
      </c>
    </row>
    <row r="1593" spans="1:5" x14ac:dyDescent="0.25">
      <c r="A1593">
        <v>1766</v>
      </c>
      <c r="C1593" s="5">
        <v>2</v>
      </c>
      <c r="D1593" s="2">
        <v>3</v>
      </c>
      <c r="E1593" s="4">
        <v>4</v>
      </c>
    </row>
    <row r="1594" spans="1:5" x14ac:dyDescent="0.25">
      <c r="A1594">
        <v>1767</v>
      </c>
      <c r="C1594" s="5">
        <v>2</v>
      </c>
      <c r="D1594" s="2">
        <v>3</v>
      </c>
    </row>
    <row r="1595" spans="1:5" x14ac:dyDescent="0.25">
      <c r="A1595">
        <v>1768</v>
      </c>
      <c r="C1595" s="5">
        <v>2</v>
      </c>
    </row>
    <row r="1596" spans="1:5" x14ac:dyDescent="0.25">
      <c r="A1596">
        <v>1769</v>
      </c>
      <c r="C1596" s="5">
        <v>2</v>
      </c>
    </row>
    <row r="1597" spans="1:5" x14ac:dyDescent="0.25">
      <c r="A1597">
        <v>1770</v>
      </c>
      <c r="C1597" s="5">
        <v>2</v>
      </c>
    </row>
    <row r="1598" spans="1:5" x14ac:dyDescent="0.25">
      <c r="A1598">
        <v>1771</v>
      </c>
      <c r="C1598" s="5">
        <v>2</v>
      </c>
    </row>
    <row r="1599" spans="1:5" x14ac:dyDescent="0.25">
      <c r="A1599">
        <v>1772</v>
      </c>
      <c r="C1599" s="5">
        <v>2</v>
      </c>
    </row>
    <row r="1600" spans="1:5" x14ac:dyDescent="0.25">
      <c r="A1600">
        <v>1773</v>
      </c>
      <c r="B1600" s="3">
        <v>1</v>
      </c>
      <c r="C1600" s="5">
        <v>2</v>
      </c>
    </row>
    <row r="1601" spans="1:5" x14ac:dyDescent="0.25">
      <c r="A1601">
        <v>1774</v>
      </c>
      <c r="B1601" s="3">
        <v>1</v>
      </c>
      <c r="C1601" s="5">
        <v>2</v>
      </c>
    </row>
    <row r="1602" spans="1:5" x14ac:dyDescent="0.25">
      <c r="A1602">
        <v>1775</v>
      </c>
      <c r="B1602" s="3">
        <v>1</v>
      </c>
    </row>
    <row r="1603" spans="1:5" x14ac:dyDescent="0.25">
      <c r="A1603">
        <v>1776</v>
      </c>
      <c r="B1603" s="3">
        <v>1</v>
      </c>
    </row>
    <row r="1604" spans="1:5" x14ac:dyDescent="0.25">
      <c r="A1604">
        <v>1777</v>
      </c>
      <c r="B1604" s="3">
        <v>1</v>
      </c>
    </row>
    <row r="1605" spans="1:5" x14ac:dyDescent="0.25">
      <c r="A1605">
        <v>1778</v>
      </c>
      <c r="B1605" s="3">
        <v>1</v>
      </c>
    </row>
    <row r="1606" spans="1:5" x14ac:dyDescent="0.25">
      <c r="A1606">
        <v>1779</v>
      </c>
      <c r="B1606" s="3">
        <v>1</v>
      </c>
      <c r="E1606" s="4">
        <v>4</v>
      </c>
    </row>
    <row r="1607" spans="1:5" x14ac:dyDescent="0.25">
      <c r="A1607">
        <v>1780</v>
      </c>
      <c r="B1607" s="3">
        <v>1</v>
      </c>
      <c r="D1607" s="2">
        <v>3</v>
      </c>
      <c r="E1607" s="4">
        <v>4</v>
      </c>
    </row>
    <row r="1608" spans="1:5" x14ac:dyDescent="0.25">
      <c r="A1608">
        <v>1781</v>
      </c>
      <c r="D1608" s="2">
        <v>3</v>
      </c>
      <c r="E1608" s="4">
        <v>4</v>
      </c>
    </row>
    <row r="1609" spans="1:5" x14ac:dyDescent="0.25">
      <c r="A1609">
        <v>1782</v>
      </c>
      <c r="D1609" s="2">
        <v>3</v>
      </c>
      <c r="E1609" s="4">
        <v>4</v>
      </c>
    </row>
    <row r="1610" spans="1:5" x14ac:dyDescent="0.25">
      <c r="A1610">
        <v>1783</v>
      </c>
      <c r="D1610" s="2">
        <v>3</v>
      </c>
      <c r="E1610" s="4">
        <v>4</v>
      </c>
    </row>
    <row r="1611" spans="1:5" x14ac:dyDescent="0.25">
      <c r="A1611">
        <v>1784</v>
      </c>
      <c r="D1611" s="2">
        <v>3</v>
      </c>
      <c r="E1611" s="4">
        <v>4</v>
      </c>
    </row>
    <row r="1612" spans="1:5" x14ac:dyDescent="0.25">
      <c r="A1612">
        <v>1785</v>
      </c>
      <c r="D1612" s="2">
        <v>3</v>
      </c>
      <c r="E1612" s="4">
        <v>4</v>
      </c>
    </row>
    <row r="1613" spans="1:5" x14ac:dyDescent="0.25">
      <c r="A1613">
        <v>1786</v>
      </c>
      <c r="D1613" s="2">
        <v>3</v>
      </c>
      <c r="E1613" s="4">
        <v>4</v>
      </c>
    </row>
    <row r="1614" spans="1:5" x14ac:dyDescent="0.25">
      <c r="A1614">
        <v>1787</v>
      </c>
      <c r="D1614" s="2">
        <v>3</v>
      </c>
      <c r="E1614" s="4">
        <v>4</v>
      </c>
    </row>
    <row r="1615" spans="1:5" x14ac:dyDescent="0.25">
      <c r="A1615">
        <v>1788</v>
      </c>
      <c r="D1615" s="2">
        <v>3</v>
      </c>
    </row>
    <row r="1616" spans="1:5" x14ac:dyDescent="0.25">
      <c r="A1616">
        <v>1789</v>
      </c>
      <c r="C1616" s="5">
        <v>2</v>
      </c>
    </row>
    <row r="1617" spans="1:5" x14ac:dyDescent="0.25">
      <c r="A1617">
        <v>1790</v>
      </c>
      <c r="C1617" s="5">
        <v>2</v>
      </c>
    </row>
    <row r="1618" spans="1:5" x14ac:dyDescent="0.25">
      <c r="A1618">
        <v>1791</v>
      </c>
      <c r="C1618" s="5">
        <v>2</v>
      </c>
    </row>
    <row r="1619" spans="1:5" x14ac:dyDescent="0.25">
      <c r="A1619">
        <v>1792</v>
      </c>
      <c r="C1619" s="5">
        <v>2</v>
      </c>
    </row>
    <row r="1620" spans="1:5" x14ac:dyDescent="0.25">
      <c r="A1620">
        <v>1793</v>
      </c>
      <c r="C1620" s="5">
        <v>2</v>
      </c>
    </row>
    <row r="1621" spans="1:5" x14ac:dyDescent="0.25">
      <c r="A1621">
        <v>1794</v>
      </c>
      <c r="C1621" s="5">
        <v>2</v>
      </c>
    </row>
    <row r="1622" spans="1:5" x14ac:dyDescent="0.25">
      <c r="A1622">
        <v>1795</v>
      </c>
      <c r="C1622" s="5">
        <v>2</v>
      </c>
    </row>
    <row r="1623" spans="1:5" x14ac:dyDescent="0.25">
      <c r="A1623">
        <v>1796</v>
      </c>
      <c r="B1623" s="3">
        <v>1</v>
      </c>
      <c r="C1623" s="5">
        <v>2</v>
      </c>
    </row>
    <row r="1624" spans="1:5" x14ac:dyDescent="0.25">
      <c r="A1624">
        <v>1797</v>
      </c>
      <c r="B1624" s="3">
        <v>1</v>
      </c>
      <c r="C1624" s="5">
        <v>2</v>
      </c>
    </row>
    <row r="1625" spans="1:5" x14ac:dyDescent="0.25">
      <c r="A1625">
        <v>1798</v>
      </c>
      <c r="B1625" s="3">
        <v>1</v>
      </c>
    </row>
    <row r="1626" spans="1:5" x14ac:dyDescent="0.25">
      <c r="A1626">
        <v>1799</v>
      </c>
      <c r="B1626" s="3">
        <v>1</v>
      </c>
    </row>
    <row r="1627" spans="1:5" x14ac:dyDescent="0.25">
      <c r="A1627">
        <v>1800</v>
      </c>
      <c r="B1627" s="3">
        <v>1</v>
      </c>
    </row>
    <row r="1628" spans="1:5" x14ac:dyDescent="0.25">
      <c r="A1628">
        <v>1801</v>
      </c>
      <c r="B1628" s="3">
        <v>1</v>
      </c>
      <c r="E1628" s="4">
        <v>4</v>
      </c>
    </row>
    <row r="1629" spans="1:5" x14ac:dyDescent="0.25">
      <c r="A1629">
        <v>1802</v>
      </c>
      <c r="B1629" s="3">
        <v>1</v>
      </c>
      <c r="E1629" s="4">
        <v>4</v>
      </c>
    </row>
    <row r="1630" spans="1:5" x14ac:dyDescent="0.25">
      <c r="A1630">
        <v>1803</v>
      </c>
      <c r="B1630" s="3">
        <v>1</v>
      </c>
      <c r="E1630" s="4">
        <v>4</v>
      </c>
    </row>
    <row r="1631" spans="1:5" x14ac:dyDescent="0.25">
      <c r="A1631">
        <v>1804</v>
      </c>
      <c r="E1631" s="4">
        <v>4</v>
      </c>
    </row>
    <row r="1632" spans="1:5" x14ac:dyDescent="0.25">
      <c r="A1632">
        <v>1805</v>
      </c>
      <c r="E1632" s="4">
        <v>4</v>
      </c>
    </row>
    <row r="1633" spans="1:5" x14ac:dyDescent="0.25">
      <c r="A1633">
        <v>1806</v>
      </c>
      <c r="D1633" s="2">
        <v>3</v>
      </c>
      <c r="E1633" s="4">
        <v>4</v>
      </c>
    </row>
    <row r="1634" spans="1:5" x14ac:dyDescent="0.25">
      <c r="A1634">
        <v>1807</v>
      </c>
      <c r="D1634" s="2">
        <v>3</v>
      </c>
      <c r="E1634" s="4">
        <v>4</v>
      </c>
    </row>
    <row r="1635" spans="1:5" x14ac:dyDescent="0.25">
      <c r="A1635">
        <v>1808</v>
      </c>
      <c r="D1635" s="2">
        <v>3</v>
      </c>
      <c r="E1635" s="4">
        <v>4</v>
      </c>
    </row>
    <row r="1636" spans="1:5" x14ac:dyDescent="0.25">
      <c r="A1636">
        <v>1809</v>
      </c>
      <c r="C1636" s="5">
        <v>2</v>
      </c>
      <c r="D1636" s="2">
        <v>3</v>
      </c>
      <c r="E1636" s="4">
        <v>4</v>
      </c>
    </row>
    <row r="1637" spans="1:5" x14ac:dyDescent="0.25">
      <c r="A1637">
        <v>1810</v>
      </c>
      <c r="C1637" s="5">
        <v>2</v>
      </c>
      <c r="D1637" s="2">
        <v>3</v>
      </c>
      <c r="E1637" s="4">
        <v>4</v>
      </c>
    </row>
    <row r="1638" spans="1:5" x14ac:dyDescent="0.25">
      <c r="A1638">
        <v>1811</v>
      </c>
      <c r="C1638" s="5">
        <v>2</v>
      </c>
      <c r="D1638" s="2">
        <v>3</v>
      </c>
    </row>
    <row r="1639" spans="1:5" x14ac:dyDescent="0.25">
      <c r="A1639">
        <v>1812</v>
      </c>
      <c r="C1639" s="5">
        <v>2</v>
      </c>
      <c r="D1639" s="2">
        <v>3</v>
      </c>
    </row>
    <row r="1640" spans="1:5" x14ac:dyDescent="0.25">
      <c r="A1640">
        <v>1813</v>
      </c>
      <c r="C1640" s="5">
        <v>2</v>
      </c>
    </row>
    <row r="1641" spans="1:5" x14ac:dyDescent="0.25">
      <c r="A1641">
        <v>1814</v>
      </c>
      <c r="C1641" s="5">
        <v>2</v>
      </c>
    </row>
    <row r="1642" spans="1:5" x14ac:dyDescent="0.25">
      <c r="A1642">
        <v>1815</v>
      </c>
      <c r="C1642" s="5">
        <v>2</v>
      </c>
    </row>
    <row r="1643" spans="1:5" x14ac:dyDescent="0.25">
      <c r="A1643">
        <v>1816</v>
      </c>
      <c r="B1643" s="3">
        <v>1</v>
      </c>
      <c r="C1643" s="5">
        <v>2</v>
      </c>
    </row>
    <row r="1644" spans="1:5" x14ac:dyDescent="0.25">
      <c r="A1644">
        <v>1817</v>
      </c>
      <c r="B1644" s="3">
        <v>1</v>
      </c>
      <c r="C1644" s="5">
        <v>2</v>
      </c>
    </row>
    <row r="1645" spans="1:5" x14ac:dyDescent="0.25">
      <c r="A1645">
        <v>1818</v>
      </c>
      <c r="B1645" s="3">
        <v>1</v>
      </c>
      <c r="C1645" s="5">
        <v>2</v>
      </c>
    </row>
    <row r="1646" spans="1:5" x14ac:dyDescent="0.25">
      <c r="A1646">
        <v>1819</v>
      </c>
      <c r="B1646" s="3">
        <v>1</v>
      </c>
    </row>
    <row r="1647" spans="1:5" x14ac:dyDescent="0.25">
      <c r="A1647">
        <v>1820</v>
      </c>
      <c r="B1647" s="3">
        <v>1</v>
      </c>
    </row>
    <row r="1648" spans="1:5" x14ac:dyDescent="0.25">
      <c r="A1648">
        <v>1821</v>
      </c>
      <c r="B1648" s="3">
        <v>1</v>
      </c>
    </row>
    <row r="1649" spans="1:5" x14ac:dyDescent="0.25">
      <c r="A1649">
        <v>1822</v>
      </c>
      <c r="B1649" s="3">
        <v>1</v>
      </c>
    </row>
    <row r="1650" spans="1:5" x14ac:dyDescent="0.25">
      <c r="A1650">
        <v>1823</v>
      </c>
      <c r="B1650" s="3">
        <v>1</v>
      </c>
      <c r="E1650" s="4">
        <v>4</v>
      </c>
    </row>
    <row r="1651" spans="1:5" x14ac:dyDescent="0.25">
      <c r="A1651">
        <v>1824</v>
      </c>
      <c r="D1651" s="2">
        <v>3</v>
      </c>
      <c r="E1651" s="4">
        <v>4</v>
      </c>
    </row>
    <row r="1652" spans="1:5" x14ac:dyDescent="0.25">
      <c r="A1652">
        <v>1825</v>
      </c>
      <c r="D1652" s="2">
        <v>3</v>
      </c>
      <c r="E1652" s="4">
        <v>4</v>
      </c>
    </row>
    <row r="1653" spans="1:5" x14ac:dyDescent="0.25">
      <c r="A1653">
        <v>1826</v>
      </c>
      <c r="D1653" s="2">
        <v>3</v>
      </c>
      <c r="E1653" s="4">
        <v>4</v>
      </c>
    </row>
    <row r="1654" spans="1:5" x14ac:dyDescent="0.25">
      <c r="A1654">
        <v>1827</v>
      </c>
      <c r="D1654" s="2">
        <v>3</v>
      </c>
      <c r="E1654" s="4">
        <v>4</v>
      </c>
    </row>
    <row r="1655" spans="1:5" x14ac:dyDescent="0.25">
      <c r="A1655">
        <v>1828</v>
      </c>
      <c r="D1655" s="2">
        <v>3</v>
      </c>
      <c r="E1655" s="4">
        <v>4</v>
      </c>
    </row>
    <row r="1656" spans="1:5" x14ac:dyDescent="0.25">
      <c r="A1656">
        <v>1829</v>
      </c>
      <c r="D1656" s="2">
        <v>3</v>
      </c>
      <c r="E1656" s="4">
        <v>4</v>
      </c>
    </row>
    <row r="1657" spans="1:5" x14ac:dyDescent="0.25">
      <c r="A1657">
        <v>1830</v>
      </c>
      <c r="C1657" s="5">
        <v>2</v>
      </c>
      <c r="D1657" s="2">
        <v>3</v>
      </c>
      <c r="E1657" s="4">
        <v>4</v>
      </c>
    </row>
    <row r="1658" spans="1:5" x14ac:dyDescent="0.25">
      <c r="A1658">
        <v>1831</v>
      </c>
      <c r="C1658" s="5">
        <v>2</v>
      </c>
      <c r="D1658" s="2">
        <v>3</v>
      </c>
      <c r="E1658" s="4">
        <v>4</v>
      </c>
    </row>
    <row r="1659" spans="1:5" x14ac:dyDescent="0.25">
      <c r="A1659">
        <v>1832</v>
      </c>
      <c r="C1659" s="5">
        <v>2</v>
      </c>
      <c r="D1659" s="2">
        <v>3</v>
      </c>
    </row>
    <row r="1660" spans="1:5" x14ac:dyDescent="0.25">
      <c r="A1660">
        <v>1833</v>
      </c>
      <c r="C1660" s="5">
        <v>2</v>
      </c>
      <c r="D1660" s="2">
        <v>3</v>
      </c>
    </row>
    <row r="1661" spans="1:5" x14ac:dyDescent="0.25">
      <c r="A1661">
        <v>1834</v>
      </c>
      <c r="C1661" s="5">
        <v>2</v>
      </c>
    </row>
    <row r="1662" spans="1:5" x14ac:dyDescent="0.25">
      <c r="A1662">
        <v>1835</v>
      </c>
      <c r="C1662" s="5">
        <v>2</v>
      </c>
    </row>
    <row r="1663" spans="1:5" x14ac:dyDescent="0.25">
      <c r="A1663">
        <v>1836</v>
      </c>
      <c r="B1663" s="3">
        <v>1</v>
      </c>
      <c r="C1663" s="5">
        <v>2</v>
      </c>
    </row>
    <row r="1664" spans="1:5" x14ac:dyDescent="0.25">
      <c r="A1664">
        <v>1837</v>
      </c>
      <c r="B1664" s="3">
        <v>1</v>
      </c>
      <c r="C1664" s="5">
        <v>2</v>
      </c>
    </row>
    <row r="1665" spans="1:5" x14ac:dyDescent="0.25">
      <c r="A1665">
        <v>1838</v>
      </c>
      <c r="B1665" s="3">
        <v>1</v>
      </c>
      <c r="C1665" s="5">
        <v>2</v>
      </c>
    </row>
    <row r="1666" spans="1:5" x14ac:dyDescent="0.25">
      <c r="A1666">
        <v>1839</v>
      </c>
      <c r="B1666" s="3">
        <v>1</v>
      </c>
      <c r="C1666" s="5">
        <v>2</v>
      </c>
    </row>
    <row r="1667" spans="1:5" x14ac:dyDescent="0.25">
      <c r="A1667">
        <v>1840</v>
      </c>
      <c r="B1667" s="3">
        <v>1</v>
      </c>
    </row>
    <row r="1668" spans="1:5" x14ac:dyDescent="0.25">
      <c r="A1668">
        <v>1841</v>
      </c>
      <c r="B1668" s="3">
        <v>1</v>
      </c>
    </row>
    <row r="1669" spans="1:5" x14ac:dyDescent="0.25">
      <c r="A1669">
        <v>1842</v>
      </c>
      <c r="B1669" s="3">
        <v>1</v>
      </c>
    </row>
    <row r="1670" spans="1:5" x14ac:dyDescent="0.25">
      <c r="A1670">
        <v>1843</v>
      </c>
      <c r="B1670" s="3">
        <v>1</v>
      </c>
    </row>
    <row r="1671" spans="1:5" x14ac:dyDescent="0.25">
      <c r="A1671">
        <v>1844</v>
      </c>
      <c r="B1671" s="3">
        <v>1</v>
      </c>
    </row>
    <row r="1672" spans="1:5" x14ac:dyDescent="0.25">
      <c r="A1672">
        <v>1845</v>
      </c>
      <c r="B1672" s="3">
        <v>1</v>
      </c>
      <c r="E1672" s="4">
        <v>4</v>
      </c>
    </row>
    <row r="1673" spans="1:5" x14ac:dyDescent="0.25">
      <c r="A1673">
        <v>1846</v>
      </c>
      <c r="D1673" s="2">
        <v>3</v>
      </c>
      <c r="E1673" s="4">
        <v>4</v>
      </c>
    </row>
    <row r="1674" spans="1:5" x14ac:dyDescent="0.25">
      <c r="A1674">
        <v>1847</v>
      </c>
      <c r="D1674" s="2">
        <v>3</v>
      </c>
      <c r="E1674" s="4">
        <v>4</v>
      </c>
    </row>
    <row r="1675" spans="1:5" x14ac:dyDescent="0.25">
      <c r="A1675">
        <v>1848</v>
      </c>
      <c r="D1675" s="2">
        <v>3</v>
      </c>
      <c r="E1675" s="4">
        <v>4</v>
      </c>
    </row>
    <row r="1676" spans="1:5" x14ac:dyDescent="0.25">
      <c r="A1676">
        <v>1849</v>
      </c>
      <c r="D1676" s="2">
        <v>3</v>
      </c>
      <c r="E1676" s="4">
        <v>4</v>
      </c>
    </row>
    <row r="1677" spans="1:5" x14ac:dyDescent="0.25">
      <c r="A1677">
        <v>1850</v>
      </c>
      <c r="D1677" s="2">
        <v>3</v>
      </c>
      <c r="E1677" s="4">
        <v>4</v>
      </c>
    </row>
    <row r="1678" spans="1:5" x14ac:dyDescent="0.25">
      <c r="A1678">
        <v>1851</v>
      </c>
      <c r="D1678" s="2">
        <v>3</v>
      </c>
      <c r="E1678" s="4">
        <v>4</v>
      </c>
    </row>
    <row r="1679" spans="1:5" x14ac:dyDescent="0.25">
      <c r="A1679">
        <v>1852</v>
      </c>
      <c r="C1679" s="5">
        <v>2</v>
      </c>
      <c r="D1679" s="2">
        <v>3</v>
      </c>
      <c r="E1679" s="4">
        <v>4</v>
      </c>
    </row>
    <row r="1680" spans="1:5" x14ac:dyDescent="0.25">
      <c r="A1680">
        <v>1853</v>
      </c>
      <c r="C1680" s="5">
        <v>2</v>
      </c>
      <c r="D1680" s="2">
        <v>3</v>
      </c>
      <c r="E1680" s="4">
        <v>4</v>
      </c>
    </row>
    <row r="1681" spans="1:5" x14ac:dyDescent="0.25">
      <c r="A1681">
        <v>1854</v>
      </c>
      <c r="C1681" s="5">
        <v>2</v>
      </c>
      <c r="D1681" s="2">
        <v>3</v>
      </c>
    </row>
    <row r="1682" spans="1:5" x14ac:dyDescent="0.25">
      <c r="A1682">
        <v>1855</v>
      </c>
      <c r="C1682" s="5">
        <v>2</v>
      </c>
      <c r="D1682" s="2">
        <v>3</v>
      </c>
    </row>
    <row r="1683" spans="1:5" x14ac:dyDescent="0.25">
      <c r="A1683">
        <v>1856</v>
      </c>
      <c r="C1683" s="5">
        <v>2</v>
      </c>
    </row>
    <row r="1684" spans="1:5" x14ac:dyDescent="0.25">
      <c r="A1684">
        <v>1857</v>
      </c>
      <c r="C1684" s="5">
        <v>2</v>
      </c>
    </row>
    <row r="1685" spans="1:5" x14ac:dyDescent="0.25">
      <c r="A1685">
        <v>1858</v>
      </c>
      <c r="C1685" s="5">
        <v>2</v>
      </c>
    </row>
    <row r="1686" spans="1:5" x14ac:dyDescent="0.25">
      <c r="A1686">
        <v>1859</v>
      </c>
      <c r="B1686" s="3">
        <v>1</v>
      </c>
      <c r="C1686" s="5">
        <v>2</v>
      </c>
    </row>
    <row r="1687" spans="1:5" x14ac:dyDescent="0.25">
      <c r="A1687">
        <v>1860</v>
      </c>
      <c r="B1687" s="3">
        <v>1</v>
      </c>
      <c r="C1687" s="5">
        <v>2</v>
      </c>
    </row>
    <row r="1688" spans="1:5" x14ac:dyDescent="0.25">
      <c r="A1688">
        <v>1861</v>
      </c>
      <c r="B1688" s="3">
        <v>1</v>
      </c>
      <c r="C1688" s="5">
        <v>2</v>
      </c>
    </row>
    <row r="1689" spans="1:5" x14ac:dyDescent="0.25">
      <c r="A1689">
        <v>1862</v>
      </c>
      <c r="B1689" s="3">
        <v>1</v>
      </c>
    </row>
    <row r="1690" spans="1:5" x14ac:dyDescent="0.25">
      <c r="A1690">
        <v>1863</v>
      </c>
      <c r="B1690" s="3">
        <v>1</v>
      </c>
    </row>
    <row r="1691" spans="1:5" x14ac:dyDescent="0.25">
      <c r="A1691">
        <v>1864</v>
      </c>
      <c r="B1691" s="3">
        <v>1</v>
      </c>
    </row>
    <row r="1692" spans="1:5" x14ac:dyDescent="0.25">
      <c r="A1692">
        <v>1865</v>
      </c>
      <c r="B1692" s="3">
        <v>1</v>
      </c>
    </row>
    <row r="1693" spans="1:5" x14ac:dyDescent="0.25">
      <c r="A1693">
        <v>1866</v>
      </c>
      <c r="B1693" s="3">
        <v>1</v>
      </c>
    </row>
    <row r="1694" spans="1:5" x14ac:dyDescent="0.25">
      <c r="A1694">
        <v>1867</v>
      </c>
      <c r="B1694" s="3">
        <v>1</v>
      </c>
      <c r="E1694" s="4">
        <v>4</v>
      </c>
    </row>
    <row r="1695" spans="1:5" x14ac:dyDescent="0.25">
      <c r="A1695">
        <v>1868</v>
      </c>
      <c r="B1695" s="3">
        <v>1</v>
      </c>
      <c r="E1695" s="4">
        <v>4</v>
      </c>
    </row>
    <row r="1696" spans="1:5" x14ac:dyDescent="0.25">
      <c r="A1696">
        <v>1869</v>
      </c>
      <c r="E1696" s="4">
        <v>4</v>
      </c>
    </row>
    <row r="1697" spans="1:6" x14ac:dyDescent="0.25">
      <c r="A1697">
        <v>1870</v>
      </c>
      <c r="E1697" s="4">
        <v>4</v>
      </c>
    </row>
    <row r="1698" spans="1:6" x14ac:dyDescent="0.25">
      <c r="A1698">
        <v>1871</v>
      </c>
      <c r="D1698" s="2">
        <v>3</v>
      </c>
      <c r="E1698" s="4">
        <v>4</v>
      </c>
    </row>
    <row r="1699" spans="1:6" x14ac:dyDescent="0.25">
      <c r="A1699">
        <v>1872</v>
      </c>
      <c r="C1699" s="5">
        <v>2</v>
      </c>
      <c r="D1699" s="2">
        <v>3</v>
      </c>
      <c r="E1699" s="4">
        <v>4</v>
      </c>
    </row>
    <row r="1700" spans="1:6" x14ac:dyDescent="0.25">
      <c r="A1700">
        <v>1873</v>
      </c>
      <c r="C1700" s="5">
        <v>2</v>
      </c>
      <c r="D1700" s="2">
        <v>3</v>
      </c>
      <c r="E1700" s="4">
        <v>4</v>
      </c>
    </row>
    <row r="1701" spans="1:6" x14ac:dyDescent="0.25">
      <c r="A1701">
        <v>1874</v>
      </c>
      <c r="C1701" s="5">
        <v>2</v>
      </c>
      <c r="D1701" s="2">
        <v>3</v>
      </c>
      <c r="E1701" s="4">
        <v>4</v>
      </c>
      <c r="F1701" t="s">
        <v>22</v>
      </c>
    </row>
    <row r="1702" spans="1:6" x14ac:dyDescent="0.25">
      <c r="A1702">
        <v>1907</v>
      </c>
    </row>
    <row r="1703" spans="1:6" x14ac:dyDescent="0.25">
      <c r="A1703">
        <v>1908</v>
      </c>
    </row>
    <row r="1704" spans="1:6" x14ac:dyDescent="0.25">
      <c r="A1704">
        <v>1909</v>
      </c>
      <c r="F1704" t="s">
        <v>22</v>
      </c>
    </row>
    <row r="1705" spans="1:6" x14ac:dyDescent="0.25">
      <c r="A1705">
        <v>1910</v>
      </c>
      <c r="B1705" s="3">
        <v>1</v>
      </c>
    </row>
    <row r="1706" spans="1:6" x14ac:dyDescent="0.25">
      <c r="A1706">
        <v>1911</v>
      </c>
      <c r="B1706" s="3">
        <v>1</v>
      </c>
      <c r="E1706" s="4">
        <v>4</v>
      </c>
    </row>
    <row r="1707" spans="1:6" x14ac:dyDescent="0.25">
      <c r="A1707">
        <v>1912</v>
      </c>
      <c r="B1707" s="3">
        <v>1</v>
      </c>
      <c r="E1707" s="4">
        <v>4</v>
      </c>
    </row>
    <row r="1708" spans="1:6" x14ac:dyDescent="0.25">
      <c r="A1708">
        <v>1913</v>
      </c>
      <c r="B1708" s="3">
        <v>1</v>
      </c>
      <c r="E1708" s="4">
        <v>4</v>
      </c>
    </row>
    <row r="1709" spans="1:6" x14ac:dyDescent="0.25">
      <c r="A1709">
        <v>1914</v>
      </c>
      <c r="B1709" s="3">
        <v>1</v>
      </c>
      <c r="E1709" s="4">
        <v>4</v>
      </c>
    </row>
    <row r="1710" spans="1:6" x14ac:dyDescent="0.25">
      <c r="A1710">
        <v>1915</v>
      </c>
      <c r="B1710" s="3">
        <v>1</v>
      </c>
      <c r="E1710" s="4">
        <v>4</v>
      </c>
    </row>
    <row r="1711" spans="1:6" x14ac:dyDescent="0.25">
      <c r="A1711">
        <v>1916</v>
      </c>
      <c r="B1711" s="3">
        <v>1</v>
      </c>
      <c r="E1711" s="4">
        <v>4</v>
      </c>
    </row>
    <row r="1712" spans="1:6" x14ac:dyDescent="0.25">
      <c r="A1712">
        <v>1917</v>
      </c>
      <c r="B1712" s="3">
        <v>1</v>
      </c>
      <c r="E1712" s="4">
        <v>4</v>
      </c>
    </row>
    <row r="1713" spans="1:5" x14ac:dyDescent="0.25">
      <c r="A1713">
        <v>1918</v>
      </c>
      <c r="B1713" s="3">
        <v>1</v>
      </c>
      <c r="E1713" s="4">
        <v>4</v>
      </c>
    </row>
    <row r="1714" spans="1:5" x14ac:dyDescent="0.25">
      <c r="A1714">
        <v>1919</v>
      </c>
      <c r="B1714" s="3">
        <v>1</v>
      </c>
      <c r="E1714" s="4">
        <v>4</v>
      </c>
    </row>
    <row r="1715" spans="1:5" x14ac:dyDescent="0.25">
      <c r="A1715">
        <v>1920</v>
      </c>
      <c r="B1715" s="3">
        <v>1</v>
      </c>
      <c r="E1715" s="4">
        <v>4</v>
      </c>
    </row>
    <row r="1716" spans="1:5" x14ac:dyDescent="0.25">
      <c r="A1716">
        <v>1921</v>
      </c>
      <c r="B1716" s="3">
        <v>1</v>
      </c>
      <c r="E1716" s="4">
        <v>4</v>
      </c>
    </row>
    <row r="1717" spans="1:5" x14ac:dyDescent="0.25">
      <c r="A1717">
        <v>1922</v>
      </c>
      <c r="B1717" s="3">
        <v>1</v>
      </c>
      <c r="E1717" s="4">
        <v>4</v>
      </c>
    </row>
    <row r="1718" spans="1:5" x14ac:dyDescent="0.25">
      <c r="A1718">
        <v>1923</v>
      </c>
      <c r="B1718" s="3">
        <v>1</v>
      </c>
      <c r="E1718" s="4">
        <v>4</v>
      </c>
    </row>
    <row r="1719" spans="1:5" x14ac:dyDescent="0.25">
      <c r="A1719">
        <v>1924</v>
      </c>
      <c r="B1719" s="3">
        <v>1</v>
      </c>
      <c r="E1719" s="4">
        <v>4</v>
      </c>
    </row>
    <row r="1720" spans="1:5" x14ac:dyDescent="0.25">
      <c r="A1720">
        <v>1925</v>
      </c>
      <c r="B1720" s="3">
        <v>1</v>
      </c>
      <c r="D1720" s="2">
        <v>3</v>
      </c>
      <c r="E1720" s="4">
        <v>4</v>
      </c>
    </row>
    <row r="1721" spans="1:5" x14ac:dyDescent="0.25">
      <c r="A1721">
        <v>1926</v>
      </c>
      <c r="C1721" s="5">
        <v>2</v>
      </c>
      <c r="D1721" s="2">
        <v>3</v>
      </c>
      <c r="E1721" s="4">
        <v>4</v>
      </c>
    </row>
    <row r="1722" spans="1:5" x14ac:dyDescent="0.25">
      <c r="A1722">
        <v>1927</v>
      </c>
      <c r="C1722" s="5">
        <v>2</v>
      </c>
      <c r="D1722" s="2">
        <v>3</v>
      </c>
    </row>
    <row r="1723" spans="1:5" x14ac:dyDescent="0.25">
      <c r="A1723">
        <v>1928</v>
      </c>
      <c r="C1723" s="5">
        <v>2</v>
      </c>
      <c r="D1723" s="2">
        <v>3</v>
      </c>
    </row>
    <row r="1724" spans="1:5" x14ac:dyDescent="0.25">
      <c r="A1724">
        <v>1929</v>
      </c>
      <c r="C1724" s="5">
        <v>2</v>
      </c>
      <c r="D1724" s="2">
        <v>3</v>
      </c>
    </row>
    <row r="1725" spans="1:5" x14ac:dyDescent="0.25">
      <c r="A1725">
        <v>1930</v>
      </c>
      <c r="C1725" s="5">
        <v>2</v>
      </c>
      <c r="D1725" s="2">
        <v>3</v>
      </c>
    </row>
    <row r="1726" spans="1:5" x14ac:dyDescent="0.25">
      <c r="A1726">
        <v>1931</v>
      </c>
      <c r="C1726" s="5">
        <v>2</v>
      </c>
      <c r="D1726" s="2">
        <v>3</v>
      </c>
    </row>
    <row r="1727" spans="1:5" x14ac:dyDescent="0.25">
      <c r="A1727">
        <v>1932</v>
      </c>
      <c r="C1727" s="5">
        <v>2</v>
      </c>
      <c r="D1727" s="2">
        <v>3</v>
      </c>
    </row>
    <row r="1728" spans="1:5" x14ac:dyDescent="0.25">
      <c r="A1728">
        <v>1933</v>
      </c>
      <c r="C1728" s="5">
        <v>2</v>
      </c>
      <c r="D1728" s="2">
        <v>3</v>
      </c>
    </row>
    <row r="1729" spans="1:5" x14ac:dyDescent="0.25">
      <c r="A1729">
        <v>1934</v>
      </c>
      <c r="C1729" s="5">
        <v>2</v>
      </c>
      <c r="D1729" s="2">
        <v>3</v>
      </c>
    </row>
    <row r="1730" spans="1:5" x14ac:dyDescent="0.25">
      <c r="A1730">
        <v>1935</v>
      </c>
      <c r="C1730" s="5">
        <v>2</v>
      </c>
      <c r="D1730" s="2">
        <v>3</v>
      </c>
    </row>
    <row r="1731" spans="1:5" x14ac:dyDescent="0.25">
      <c r="A1731">
        <v>1936</v>
      </c>
      <c r="C1731" s="5">
        <v>2</v>
      </c>
      <c r="D1731" s="2">
        <v>3</v>
      </c>
    </row>
    <row r="1732" spans="1:5" x14ac:dyDescent="0.25">
      <c r="A1732">
        <v>1937</v>
      </c>
      <c r="C1732" s="5">
        <v>2</v>
      </c>
      <c r="D1732" s="2">
        <v>3</v>
      </c>
    </row>
    <row r="1733" spans="1:5" x14ac:dyDescent="0.25">
      <c r="A1733">
        <v>1938</v>
      </c>
      <c r="C1733" s="5">
        <v>2</v>
      </c>
      <c r="D1733" s="2">
        <v>3</v>
      </c>
    </row>
    <row r="1734" spans="1:5" x14ac:dyDescent="0.25">
      <c r="A1734">
        <v>1939</v>
      </c>
      <c r="C1734" s="5">
        <v>2</v>
      </c>
    </row>
    <row r="1735" spans="1:5" x14ac:dyDescent="0.25">
      <c r="A1735">
        <v>1940</v>
      </c>
    </row>
    <row r="1736" spans="1:5" x14ac:dyDescent="0.25">
      <c r="A1736">
        <v>1941</v>
      </c>
      <c r="B1736" s="3">
        <v>1</v>
      </c>
      <c r="E1736" s="4">
        <v>4</v>
      </c>
    </row>
    <row r="1737" spans="1:5" x14ac:dyDescent="0.25">
      <c r="A1737">
        <v>1942</v>
      </c>
      <c r="B1737" s="3">
        <v>1</v>
      </c>
      <c r="E1737" s="4">
        <v>4</v>
      </c>
    </row>
    <row r="1738" spans="1:5" x14ac:dyDescent="0.25">
      <c r="A1738">
        <v>1943</v>
      </c>
      <c r="B1738" s="3">
        <v>1</v>
      </c>
      <c r="E1738" s="4">
        <v>4</v>
      </c>
    </row>
    <row r="1739" spans="1:5" x14ac:dyDescent="0.25">
      <c r="A1739">
        <v>1944</v>
      </c>
      <c r="B1739" s="3">
        <v>1</v>
      </c>
      <c r="E1739" s="4">
        <v>4</v>
      </c>
    </row>
    <row r="1740" spans="1:5" x14ac:dyDescent="0.25">
      <c r="A1740">
        <v>1945</v>
      </c>
      <c r="B1740" s="3">
        <v>1</v>
      </c>
      <c r="E1740" s="4">
        <v>4</v>
      </c>
    </row>
    <row r="1741" spans="1:5" x14ac:dyDescent="0.25">
      <c r="A1741">
        <v>1946</v>
      </c>
      <c r="B1741" s="3">
        <v>1</v>
      </c>
      <c r="E1741" s="4">
        <v>4</v>
      </c>
    </row>
    <row r="1742" spans="1:5" x14ac:dyDescent="0.25">
      <c r="A1742">
        <v>1947</v>
      </c>
      <c r="B1742" s="3">
        <v>1</v>
      </c>
      <c r="E1742" s="4">
        <v>4</v>
      </c>
    </row>
    <row r="1743" spans="1:5" x14ac:dyDescent="0.25">
      <c r="A1743">
        <v>1948</v>
      </c>
      <c r="B1743" s="3">
        <v>1</v>
      </c>
      <c r="E1743" s="4">
        <v>4</v>
      </c>
    </row>
    <row r="1744" spans="1:5" x14ac:dyDescent="0.25">
      <c r="A1744">
        <v>1949</v>
      </c>
      <c r="B1744" s="3">
        <v>1</v>
      </c>
      <c r="E1744" s="4">
        <v>4</v>
      </c>
    </row>
    <row r="1745" spans="1:5" x14ac:dyDescent="0.25">
      <c r="A1745">
        <v>1950</v>
      </c>
      <c r="B1745" s="3">
        <v>1</v>
      </c>
      <c r="E1745" s="4">
        <v>4</v>
      </c>
    </row>
    <row r="1746" spans="1:5" x14ac:dyDescent="0.25">
      <c r="A1746">
        <v>1951</v>
      </c>
      <c r="B1746" s="3">
        <v>1</v>
      </c>
      <c r="E1746" s="4">
        <v>4</v>
      </c>
    </row>
    <row r="1747" spans="1:5" x14ac:dyDescent="0.25">
      <c r="A1747">
        <v>1952</v>
      </c>
      <c r="B1747" s="3">
        <v>1</v>
      </c>
      <c r="E1747" s="4">
        <v>4</v>
      </c>
    </row>
    <row r="1748" spans="1:5" x14ac:dyDescent="0.25">
      <c r="A1748">
        <v>1953</v>
      </c>
      <c r="E1748" s="4">
        <v>4</v>
      </c>
    </row>
    <row r="1749" spans="1:5" x14ac:dyDescent="0.25">
      <c r="A1749">
        <v>1954</v>
      </c>
      <c r="C1749" s="5">
        <v>2</v>
      </c>
      <c r="D1749" s="2">
        <v>3</v>
      </c>
    </row>
    <row r="1750" spans="1:5" x14ac:dyDescent="0.25">
      <c r="A1750">
        <v>1955</v>
      </c>
      <c r="C1750" s="5">
        <v>2</v>
      </c>
      <c r="D1750" s="2">
        <v>3</v>
      </c>
    </row>
    <row r="1751" spans="1:5" x14ac:dyDescent="0.25">
      <c r="A1751">
        <v>1956</v>
      </c>
      <c r="C1751" s="5">
        <v>2</v>
      </c>
      <c r="D1751" s="2">
        <v>3</v>
      </c>
    </row>
    <row r="1752" spans="1:5" x14ac:dyDescent="0.25">
      <c r="A1752">
        <v>1957</v>
      </c>
      <c r="C1752" s="5">
        <v>2</v>
      </c>
      <c r="D1752" s="2">
        <v>3</v>
      </c>
    </row>
    <row r="1753" spans="1:5" x14ac:dyDescent="0.25">
      <c r="A1753">
        <v>1958</v>
      </c>
      <c r="C1753" s="5">
        <v>2</v>
      </c>
      <c r="D1753" s="2">
        <v>3</v>
      </c>
    </row>
    <row r="1754" spans="1:5" x14ac:dyDescent="0.25">
      <c r="A1754">
        <v>1959</v>
      </c>
      <c r="C1754" s="5">
        <v>2</v>
      </c>
      <c r="D1754" s="2">
        <v>3</v>
      </c>
    </row>
    <row r="1755" spans="1:5" x14ac:dyDescent="0.25">
      <c r="A1755">
        <v>1960</v>
      </c>
      <c r="C1755" s="5">
        <v>2</v>
      </c>
      <c r="D1755" s="2">
        <v>3</v>
      </c>
    </row>
    <row r="1756" spans="1:5" x14ac:dyDescent="0.25">
      <c r="A1756">
        <v>1961</v>
      </c>
      <c r="C1756" s="5">
        <v>2</v>
      </c>
      <c r="D1756" s="2">
        <v>3</v>
      </c>
    </row>
    <row r="1757" spans="1:5" x14ac:dyDescent="0.25">
      <c r="A1757">
        <v>1962</v>
      </c>
      <c r="C1757" s="5">
        <v>2</v>
      </c>
      <c r="D1757" s="2">
        <v>3</v>
      </c>
    </row>
    <row r="1758" spans="1:5" x14ac:dyDescent="0.25">
      <c r="A1758">
        <v>1963</v>
      </c>
      <c r="C1758" s="5">
        <v>2</v>
      </c>
      <c r="D1758" s="2">
        <v>3</v>
      </c>
    </row>
    <row r="1759" spans="1:5" x14ac:dyDescent="0.25">
      <c r="A1759">
        <v>1964</v>
      </c>
    </row>
    <row r="1760" spans="1:5" x14ac:dyDescent="0.25">
      <c r="A1760">
        <v>1965</v>
      </c>
    </row>
    <row r="1761" spans="1:5" x14ac:dyDescent="0.25">
      <c r="A1761">
        <v>1966</v>
      </c>
      <c r="B1761" s="3">
        <v>1</v>
      </c>
    </row>
    <row r="1762" spans="1:5" x14ac:dyDescent="0.25">
      <c r="A1762">
        <v>1967</v>
      </c>
      <c r="B1762" s="3">
        <v>1</v>
      </c>
      <c r="E1762" s="4">
        <v>4</v>
      </c>
    </row>
    <row r="1763" spans="1:5" x14ac:dyDescent="0.25">
      <c r="A1763">
        <v>1968</v>
      </c>
      <c r="B1763" s="3">
        <v>1</v>
      </c>
      <c r="E1763" s="4">
        <v>4</v>
      </c>
    </row>
    <row r="1764" spans="1:5" x14ac:dyDescent="0.25">
      <c r="A1764">
        <v>1969</v>
      </c>
      <c r="B1764" s="3">
        <v>1</v>
      </c>
      <c r="E1764" s="4">
        <v>4</v>
      </c>
    </row>
    <row r="1765" spans="1:5" x14ac:dyDescent="0.25">
      <c r="A1765">
        <v>1970</v>
      </c>
      <c r="B1765" s="3">
        <v>1</v>
      </c>
      <c r="E1765" s="4">
        <v>4</v>
      </c>
    </row>
    <row r="1766" spans="1:5" x14ac:dyDescent="0.25">
      <c r="A1766">
        <v>1971</v>
      </c>
      <c r="B1766" s="3">
        <v>1</v>
      </c>
      <c r="E1766" s="4">
        <v>4</v>
      </c>
    </row>
    <row r="1767" spans="1:5" x14ac:dyDescent="0.25">
      <c r="A1767">
        <v>1972</v>
      </c>
      <c r="B1767" s="3">
        <v>1</v>
      </c>
      <c r="E1767" s="4">
        <v>4</v>
      </c>
    </row>
    <row r="1768" spans="1:5" x14ac:dyDescent="0.25">
      <c r="A1768">
        <v>1973</v>
      </c>
      <c r="B1768" s="3">
        <v>1</v>
      </c>
      <c r="E1768" s="4">
        <v>4</v>
      </c>
    </row>
    <row r="1769" spans="1:5" x14ac:dyDescent="0.25">
      <c r="A1769">
        <v>1974</v>
      </c>
      <c r="B1769" s="3">
        <v>1</v>
      </c>
      <c r="E1769" s="4">
        <v>4</v>
      </c>
    </row>
    <row r="1770" spans="1:5" x14ac:dyDescent="0.25">
      <c r="A1770">
        <v>1975</v>
      </c>
      <c r="E1770" s="4">
        <v>4</v>
      </c>
    </row>
    <row r="1771" spans="1:5" x14ac:dyDescent="0.25">
      <c r="A1771">
        <v>1976</v>
      </c>
      <c r="E1771" s="4">
        <v>4</v>
      </c>
    </row>
    <row r="1772" spans="1:5" x14ac:dyDescent="0.25">
      <c r="A1772">
        <v>1977</v>
      </c>
    </row>
    <row r="1773" spans="1:5" x14ac:dyDescent="0.25">
      <c r="A1773">
        <v>1978</v>
      </c>
      <c r="C1773" s="5">
        <v>2</v>
      </c>
      <c r="D1773" s="2">
        <v>3</v>
      </c>
    </row>
    <row r="1774" spans="1:5" x14ac:dyDescent="0.25">
      <c r="A1774">
        <v>1979</v>
      </c>
      <c r="C1774" s="5">
        <v>2</v>
      </c>
      <c r="D1774" s="2">
        <v>3</v>
      </c>
    </row>
    <row r="1775" spans="1:5" x14ac:dyDescent="0.25">
      <c r="A1775">
        <v>1980</v>
      </c>
      <c r="C1775" s="5">
        <v>2</v>
      </c>
      <c r="D1775" s="2">
        <v>3</v>
      </c>
    </row>
    <row r="1776" spans="1:5" x14ac:dyDescent="0.25">
      <c r="A1776">
        <v>1981</v>
      </c>
      <c r="C1776" s="5">
        <v>2</v>
      </c>
      <c r="D1776" s="2">
        <v>3</v>
      </c>
    </row>
    <row r="1777" spans="1:5" x14ac:dyDescent="0.25">
      <c r="A1777">
        <v>1982</v>
      </c>
      <c r="C1777" s="5">
        <v>2</v>
      </c>
      <c r="D1777" s="2">
        <v>3</v>
      </c>
    </row>
    <row r="1778" spans="1:5" x14ac:dyDescent="0.25">
      <c r="A1778">
        <v>1983</v>
      </c>
      <c r="C1778" s="5">
        <v>2</v>
      </c>
      <c r="D1778" s="2">
        <v>3</v>
      </c>
    </row>
    <row r="1779" spans="1:5" x14ac:dyDescent="0.25">
      <c r="A1779">
        <v>1984</v>
      </c>
      <c r="C1779" s="5">
        <v>2</v>
      </c>
      <c r="D1779" s="2">
        <v>3</v>
      </c>
    </row>
    <row r="1780" spans="1:5" x14ac:dyDescent="0.25">
      <c r="A1780">
        <v>1985</v>
      </c>
      <c r="C1780" s="5">
        <v>2</v>
      </c>
      <c r="D1780" s="2">
        <v>3</v>
      </c>
    </row>
    <row r="1781" spans="1:5" x14ac:dyDescent="0.25">
      <c r="A1781">
        <v>1986</v>
      </c>
      <c r="C1781" s="5">
        <v>2</v>
      </c>
    </row>
    <row r="1782" spans="1:5" x14ac:dyDescent="0.25">
      <c r="A1782">
        <v>1987</v>
      </c>
    </row>
    <row r="1783" spans="1:5" x14ac:dyDescent="0.25">
      <c r="A1783">
        <v>1988</v>
      </c>
    </row>
    <row r="1784" spans="1:5" x14ac:dyDescent="0.25">
      <c r="A1784">
        <v>1989</v>
      </c>
    </row>
    <row r="1785" spans="1:5" x14ac:dyDescent="0.25">
      <c r="A1785">
        <v>1990</v>
      </c>
      <c r="B1785" s="3">
        <v>1</v>
      </c>
      <c r="E1785" s="4">
        <v>4</v>
      </c>
    </row>
    <row r="1786" spans="1:5" x14ac:dyDescent="0.25">
      <c r="A1786">
        <v>1991</v>
      </c>
      <c r="B1786" s="3">
        <v>1</v>
      </c>
      <c r="E1786" s="4">
        <v>4</v>
      </c>
    </row>
    <row r="1787" spans="1:5" x14ac:dyDescent="0.25">
      <c r="A1787">
        <v>1992</v>
      </c>
      <c r="B1787" s="3">
        <v>1</v>
      </c>
      <c r="E1787" s="4">
        <v>4</v>
      </c>
    </row>
    <row r="1788" spans="1:5" x14ac:dyDescent="0.25">
      <c r="A1788">
        <v>1993</v>
      </c>
      <c r="B1788" s="3">
        <v>1</v>
      </c>
      <c r="E1788" s="4">
        <v>4</v>
      </c>
    </row>
    <row r="1789" spans="1:5" x14ac:dyDescent="0.25">
      <c r="A1789">
        <v>1994</v>
      </c>
      <c r="B1789" s="3">
        <v>1</v>
      </c>
      <c r="E1789" s="4">
        <v>4</v>
      </c>
    </row>
    <row r="1790" spans="1:5" x14ac:dyDescent="0.25">
      <c r="A1790">
        <v>1995</v>
      </c>
      <c r="B1790" s="3">
        <v>1</v>
      </c>
      <c r="E1790" s="4">
        <v>4</v>
      </c>
    </row>
    <row r="1791" spans="1:5" x14ac:dyDescent="0.25">
      <c r="A1791">
        <v>1996</v>
      </c>
      <c r="B1791" s="3">
        <v>1</v>
      </c>
      <c r="E1791" s="4">
        <v>4</v>
      </c>
    </row>
    <row r="1792" spans="1:5" x14ac:dyDescent="0.25">
      <c r="A1792">
        <v>1997</v>
      </c>
      <c r="B1792" s="3">
        <v>1</v>
      </c>
      <c r="E1792" s="4">
        <v>4</v>
      </c>
    </row>
    <row r="1793" spans="1:5" x14ac:dyDescent="0.25">
      <c r="A1793">
        <v>1998</v>
      </c>
      <c r="B1793" s="3">
        <v>1</v>
      </c>
      <c r="E1793" s="4">
        <v>4</v>
      </c>
    </row>
    <row r="1794" spans="1:5" x14ac:dyDescent="0.25">
      <c r="A1794">
        <v>1999</v>
      </c>
    </row>
    <row r="1795" spans="1:5" x14ac:dyDescent="0.25">
      <c r="A1795">
        <v>2000</v>
      </c>
    </row>
    <row r="1796" spans="1:5" x14ac:dyDescent="0.25">
      <c r="A1796">
        <v>2001</v>
      </c>
      <c r="C1796" s="5">
        <v>2</v>
      </c>
      <c r="D1796" s="2">
        <v>3</v>
      </c>
    </row>
    <row r="1797" spans="1:5" x14ac:dyDescent="0.25">
      <c r="A1797">
        <v>2002</v>
      </c>
      <c r="C1797" s="5">
        <v>2</v>
      </c>
      <c r="D1797" s="2">
        <v>3</v>
      </c>
    </row>
    <row r="1798" spans="1:5" x14ac:dyDescent="0.25">
      <c r="A1798">
        <v>2003</v>
      </c>
      <c r="C1798" s="5">
        <v>2</v>
      </c>
      <c r="D1798" s="2">
        <v>3</v>
      </c>
    </row>
    <row r="1799" spans="1:5" x14ac:dyDescent="0.25">
      <c r="A1799">
        <v>2004</v>
      </c>
      <c r="C1799" s="5">
        <v>2</v>
      </c>
      <c r="D1799" s="2">
        <v>3</v>
      </c>
    </row>
    <row r="1800" spans="1:5" x14ac:dyDescent="0.25">
      <c r="A1800">
        <v>2005</v>
      </c>
      <c r="C1800" s="5">
        <v>2</v>
      </c>
      <c r="D1800" s="2">
        <v>3</v>
      </c>
    </row>
    <row r="1801" spans="1:5" x14ac:dyDescent="0.25">
      <c r="A1801">
        <v>2006</v>
      </c>
      <c r="C1801" s="5">
        <v>2</v>
      </c>
      <c r="D1801" s="2">
        <v>3</v>
      </c>
    </row>
    <row r="1802" spans="1:5" x14ac:dyDescent="0.25">
      <c r="A1802">
        <v>2007</v>
      </c>
      <c r="C1802" s="5">
        <v>2</v>
      </c>
      <c r="D1802" s="2">
        <v>3</v>
      </c>
    </row>
    <row r="1803" spans="1:5" x14ac:dyDescent="0.25">
      <c r="A1803">
        <v>2008</v>
      </c>
      <c r="C1803" s="5">
        <v>2</v>
      </c>
      <c r="D1803" s="2">
        <v>3</v>
      </c>
    </row>
    <row r="1804" spans="1:5" x14ac:dyDescent="0.25">
      <c r="A1804">
        <v>2009</v>
      </c>
      <c r="C1804" s="5">
        <v>2</v>
      </c>
      <c r="D1804" s="2">
        <v>3</v>
      </c>
    </row>
    <row r="1805" spans="1:5" x14ac:dyDescent="0.25">
      <c r="A1805">
        <v>2010</v>
      </c>
    </row>
    <row r="1806" spans="1:5" x14ac:dyDescent="0.25">
      <c r="A1806">
        <v>2011</v>
      </c>
      <c r="B1806" s="3">
        <v>1</v>
      </c>
    </row>
    <row r="1807" spans="1:5" x14ac:dyDescent="0.25">
      <c r="A1807">
        <v>2012</v>
      </c>
      <c r="B1807" s="3">
        <v>1</v>
      </c>
    </row>
    <row r="1808" spans="1:5" x14ac:dyDescent="0.25">
      <c r="A1808">
        <v>2013</v>
      </c>
      <c r="B1808" s="3">
        <v>1</v>
      </c>
      <c r="E1808" s="4">
        <v>4</v>
      </c>
    </row>
    <row r="1809" spans="1:5" x14ac:dyDescent="0.25">
      <c r="A1809">
        <v>2014</v>
      </c>
      <c r="B1809" s="3">
        <v>1</v>
      </c>
      <c r="E1809" s="4">
        <v>4</v>
      </c>
    </row>
    <row r="1810" spans="1:5" x14ac:dyDescent="0.25">
      <c r="A1810">
        <v>2015</v>
      </c>
      <c r="B1810" s="3">
        <v>1</v>
      </c>
      <c r="E1810" s="4">
        <v>4</v>
      </c>
    </row>
    <row r="1811" spans="1:5" x14ac:dyDescent="0.25">
      <c r="A1811">
        <v>2016</v>
      </c>
      <c r="B1811" s="3">
        <v>1</v>
      </c>
      <c r="E1811" s="4">
        <v>4</v>
      </c>
    </row>
    <row r="1812" spans="1:5" x14ac:dyDescent="0.25">
      <c r="A1812">
        <v>2017</v>
      </c>
      <c r="B1812" s="3">
        <v>1</v>
      </c>
      <c r="E1812" s="4">
        <v>4</v>
      </c>
    </row>
    <row r="1813" spans="1:5" x14ac:dyDescent="0.25">
      <c r="A1813">
        <v>2018</v>
      </c>
      <c r="B1813" s="3">
        <v>1</v>
      </c>
      <c r="E1813" s="4">
        <v>4</v>
      </c>
    </row>
    <row r="1814" spans="1:5" x14ac:dyDescent="0.25">
      <c r="A1814">
        <v>2019</v>
      </c>
      <c r="B1814" s="3">
        <v>1</v>
      </c>
      <c r="E1814" s="4">
        <v>4</v>
      </c>
    </row>
    <row r="1815" spans="1:5" x14ac:dyDescent="0.25">
      <c r="A1815">
        <v>2020</v>
      </c>
      <c r="B1815" s="3">
        <v>1</v>
      </c>
      <c r="E1815" s="4">
        <v>4</v>
      </c>
    </row>
    <row r="1816" spans="1:5" x14ac:dyDescent="0.25">
      <c r="A1816">
        <v>2021</v>
      </c>
      <c r="E1816" s="4">
        <v>4</v>
      </c>
    </row>
    <row r="1817" spans="1:5" x14ac:dyDescent="0.25">
      <c r="A1817">
        <v>2022</v>
      </c>
      <c r="E1817" s="4">
        <v>4</v>
      </c>
    </row>
    <row r="1818" spans="1:5" x14ac:dyDescent="0.25">
      <c r="A1818">
        <v>2023</v>
      </c>
      <c r="C1818" s="5">
        <v>2</v>
      </c>
      <c r="D1818" s="2">
        <v>3</v>
      </c>
    </row>
    <row r="1819" spans="1:5" x14ac:dyDescent="0.25">
      <c r="A1819">
        <v>2024</v>
      </c>
      <c r="C1819" s="5">
        <v>2</v>
      </c>
      <c r="D1819" s="2">
        <v>3</v>
      </c>
    </row>
    <row r="1820" spans="1:5" x14ac:dyDescent="0.25">
      <c r="A1820">
        <v>2025</v>
      </c>
      <c r="C1820" s="5">
        <v>2</v>
      </c>
      <c r="D1820" s="2">
        <v>3</v>
      </c>
    </row>
    <row r="1821" spans="1:5" x14ac:dyDescent="0.25">
      <c r="A1821">
        <v>2026</v>
      </c>
      <c r="C1821" s="5">
        <v>2</v>
      </c>
      <c r="D1821" s="2">
        <v>3</v>
      </c>
    </row>
    <row r="1822" spans="1:5" x14ac:dyDescent="0.25">
      <c r="A1822">
        <v>2027</v>
      </c>
      <c r="C1822" s="5">
        <v>2</v>
      </c>
      <c r="D1822" s="2">
        <v>3</v>
      </c>
    </row>
    <row r="1823" spans="1:5" x14ac:dyDescent="0.25">
      <c r="A1823">
        <v>2028</v>
      </c>
      <c r="C1823" s="5">
        <v>2</v>
      </c>
      <c r="D1823" s="2">
        <v>3</v>
      </c>
    </row>
    <row r="1824" spans="1:5" x14ac:dyDescent="0.25">
      <c r="A1824">
        <v>2029</v>
      </c>
      <c r="C1824" s="5">
        <v>2</v>
      </c>
      <c r="D1824" s="2">
        <v>3</v>
      </c>
    </row>
    <row r="1825" spans="1:5" x14ac:dyDescent="0.25">
      <c r="A1825">
        <v>2030</v>
      </c>
      <c r="C1825" s="5">
        <v>2</v>
      </c>
      <c r="D1825" s="2">
        <v>3</v>
      </c>
    </row>
    <row r="1826" spans="1:5" x14ac:dyDescent="0.25">
      <c r="A1826">
        <v>2031</v>
      </c>
      <c r="C1826" s="5">
        <v>2</v>
      </c>
      <c r="D1826" s="2">
        <v>3</v>
      </c>
    </row>
    <row r="1827" spans="1:5" x14ac:dyDescent="0.25">
      <c r="A1827">
        <v>2032</v>
      </c>
    </row>
    <row r="1828" spans="1:5" x14ac:dyDescent="0.25">
      <c r="A1828">
        <v>2033</v>
      </c>
    </row>
    <row r="1829" spans="1:5" x14ac:dyDescent="0.25">
      <c r="A1829">
        <v>2034</v>
      </c>
      <c r="E1829" s="4">
        <v>4</v>
      </c>
    </row>
    <row r="1830" spans="1:5" x14ac:dyDescent="0.25">
      <c r="A1830">
        <v>2035</v>
      </c>
      <c r="B1830" s="3">
        <v>1</v>
      </c>
      <c r="E1830" s="4">
        <v>4</v>
      </c>
    </row>
    <row r="1831" spans="1:5" x14ac:dyDescent="0.25">
      <c r="A1831">
        <v>2036</v>
      </c>
      <c r="B1831" s="3">
        <v>1</v>
      </c>
      <c r="E1831" s="4">
        <v>4</v>
      </c>
    </row>
    <row r="1832" spans="1:5" x14ac:dyDescent="0.25">
      <c r="A1832">
        <v>2037</v>
      </c>
      <c r="B1832" s="3">
        <v>1</v>
      </c>
      <c r="E1832" s="4">
        <v>4</v>
      </c>
    </row>
    <row r="1833" spans="1:5" x14ac:dyDescent="0.25">
      <c r="A1833">
        <v>2038</v>
      </c>
      <c r="B1833" s="3">
        <v>1</v>
      </c>
      <c r="E1833" s="4">
        <v>4</v>
      </c>
    </row>
    <row r="1834" spans="1:5" x14ac:dyDescent="0.25">
      <c r="A1834">
        <v>2039</v>
      </c>
      <c r="B1834" s="3">
        <v>1</v>
      </c>
      <c r="E1834" s="4">
        <v>4</v>
      </c>
    </row>
    <row r="1835" spans="1:5" x14ac:dyDescent="0.25">
      <c r="A1835">
        <v>2040</v>
      </c>
      <c r="B1835" s="3">
        <v>1</v>
      </c>
      <c r="E1835" s="4">
        <v>4</v>
      </c>
    </row>
    <row r="1836" spans="1:5" x14ac:dyDescent="0.25">
      <c r="A1836">
        <v>2041</v>
      </c>
      <c r="B1836" s="3">
        <v>1</v>
      </c>
      <c r="E1836" s="4">
        <v>4</v>
      </c>
    </row>
    <row r="1837" spans="1:5" x14ac:dyDescent="0.25">
      <c r="A1837">
        <v>2042</v>
      </c>
      <c r="B1837" s="3">
        <v>1</v>
      </c>
      <c r="E1837" s="4">
        <v>4</v>
      </c>
    </row>
    <row r="1838" spans="1:5" x14ac:dyDescent="0.25">
      <c r="A1838">
        <v>2043</v>
      </c>
      <c r="B1838" s="3">
        <v>1</v>
      </c>
      <c r="E1838" s="4">
        <v>4</v>
      </c>
    </row>
    <row r="1839" spans="1:5" x14ac:dyDescent="0.25">
      <c r="A1839">
        <v>2044</v>
      </c>
    </row>
    <row r="1840" spans="1:5" x14ac:dyDescent="0.25">
      <c r="A1840">
        <v>2045</v>
      </c>
    </row>
    <row r="1841" spans="1:5" x14ac:dyDescent="0.25">
      <c r="A1841">
        <v>2046</v>
      </c>
      <c r="C1841" s="5">
        <v>2</v>
      </c>
    </row>
    <row r="1842" spans="1:5" x14ac:dyDescent="0.25">
      <c r="A1842">
        <v>2047</v>
      </c>
      <c r="C1842" s="5">
        <v>2</v>
      </c>
    </row>
    <row r="1843" spans="1:5" x14ac:dyDescent="0.25">
      <c r="A1843">
        <v>2048</v>
      </c>
      <c r="C1843" s="5">
        <v>2</v>
      </c>
    </row>
    <row r="1844" spans="1:5" x14ac:dyDescent="0.25">
      <c r="A1844">
        <v>2049</v>
      </c>
      <c r="C1844" s="5">
        <v>2</v>
      </c>
      <c r="D1844" s="2">
        <v>3</v>
      </c>
    </row>
    <row r="1845" spans="1:5" x14ac:dyDescent="0.25">
      <c r="A1845">
        <v>2050</v>
      </c>
      <c r="C1845" s="5">
        <v>2</v>
      </c>
      <c r="D1845" s="2">
        <v>3</v>
      </c>
    </row>
    <row r="1846" spans="1:5" x14ac:dyDescent="0.25">
      <c r="A1846">
        <v>2051</v>
      </c>
      <c r="C1846" s="5">
        <v>2</v>
      </c>
      <c r="D1846" s="2">
        <v>3</v>
      </c>
    </row>
    <row r="1847" spans="1:5" x14ac:dyDescent="0.25">
      <c r="A1847">
        <v>2052</v>
      </c>
      <c r="C1847" s="5">
        <v>2</v>
      </c>
      <c r="D1847" s="2">
        <v>3</v>
      </c>
    </row>
    <row r="1848" spans="1:5" x14ac:dyDescent="0.25">
      <c r="A1848">
        <v>2053</v>
      </c>
      <c r="C1848" s="5">
        <v>2</v>
      </c>
      <c r="D1848" s="2">
        <v>3</v>
      </c>
    </row>
    <row r="1849" spans="1:5" x14ac:dyDescent="0.25">
      <c r="A1849">
        <v>2054</v>
      </c>
      <c r="C1849" s="5">
        <v>2</v>
      </c>
      <c r="D1849" s="2">
        <v>3</v>
      </c>
    </row>
    <row r="1850" spans="1:5" x14ac:dyDescent="0.25">
      <c r="A1850">
        <v>2055</v>
      </c>
      <c r="D1850" s="2">
        <v>3</v>
      </c>
      <c r="E1850" s="4">
        <v>4</v>
      </c>
    </row>
    <row r="1851" spans="1:5" x14ac:dyDescent="0.25">
      <c r="A1851">
        <v>2056</v>
      </c>
      <c r="D1851" s="2">
        <v>3</v>
      </c>
      <c r="E1851" s="4">
        <v>4</v>
      </c>
    </row>
    <row r="1852" spans="1:5" x14ac:dyDescent="0.25">
      <c r="A1852">
        <v>2057</v>
      </c>
      <c r="D1852" s="2">
        <v>3</v>
      </c>
      <c r="E1852" s="4">
        <v>4</v>
      </c>
    </row>
    <row r="1853" spans="1:5" x14ac:dyDescent="0.25">
      <c r="A1853">
        <v>2058</v>
      </c>
      <c r="D1853" s="2">
        <v>3</v>
      </c>
      <c r="E1853" s="4">
        <v>4</v>
      </c>
    </row>
    <row r="1854" spans="1:5" x14ac:dyDescent="0.25">
      <c r="A1854">
        <v>2059</v>
      </c>
      <c r="B1854" s="3">
        <v>1</v>
      </c>
      <c r="E1854" s="4">
        <v>4</v>
      </c>
    </row>
    <row r="1855" spans="1:5" x14ac:dyDescent="0.25">
      <c r="A1855">
        <v>2060</v>
      </c>
      <c r="B1855" s="3">
        <v>1</v>
      </c>
      <c r="E1855" s="4">
        <v>4</v>
      </c>
    </row>
    <row r="1856" spans="1:5" x14ac:dyDescent="0.25">
      <c r="A1856">
        <v>2061</v>
      </c>
      <c r="B1856" s="3">
        <v>1</v>
      </c>
      <c r="E1856" s="4">
        <v>4</v>
      </c>
    </row>
    <row r="1857" spans="1:5" x14ac:dyDescent="0.25">
      <c r="A1857">
        <v>2062</v>
      </c>
      <c r="B1857" s="3">
        <v>1</v>
      </c>
      <c r="E1857" s="4">
        <v>4</v>
      </c>
    </row>
    <row r="1858" spans="1:5" x14ac:dyDescent="0.25">
      <c r="A1858">
        <v>2063</v>
      </c>
      <c r="B1858" s="3">
        <v>1</v>
      </c>
      <c r="E1858" s="4">
        <v>4</v>
      </c>
    </row>
    <row r="1859" spans="1:5" x14ac:dyDescent="0.25">
      <c r="A1859">
        <v>2064</v>
      </c>
      <c r="B1859" s="3">
        <v>1</v>
      </c>
    </row>
    <row r="1860" spans="1:5" x14ac:dyDescent="0.25">
      <c r="A1860">
        <v>2065</v>
      </c>
      <c r="B1860" s="3">
        <v>1</v>
      </c>
    </row>
    <row r="1861" spans="1:5" x14ac:dyDescent="0.25">
      <c r="A1861">
        <v>2066</v>
      </c>
      <c r="B1861" s="3">
        <v>1</v>
      </c>
    </row>
    <row r="1862" spans="1:5" x14ac:dyDescent="0.25">
      <c r="A1862">
        <v>2067</v>
      </c>
      <c r="B1862" s="3">
        <v>1</v>
      </c>
      <c r="C1862" s="5">
        <v>2</v>
      </c>
    </row>
    <row r="1863" spans="1:5" x14ac:dyDescent="0.25">
      <c r="A1863">
        <v>2068</v>
      </c>
      <c r="B1863" s="3">
        <v>1</v>
      </c>
      <c r="C1863" s="5">
        <v>2</v>
      </c>
    </row>
    <row r="1864" spans="1:5" x14ac:dyDescent="0.25">
      <c r="A1864">
        <v>2069</v>
      </c>
      <c r="C1864" s="5">
        <v>2</v>
      </c>
    </row>
    <row r="1865" spans="1:5" x14ac:dyDescent="0.25">
      <c r="A1865">
        <v>2070</v>
      </c>
      <c r="C1865" s="5">
        <v>2</v>
      </c>
    </row>
    <row r="1866" spans="1:5" x14ac:dyDescent="0.25">
      <c r="A1866">
        <v>2071</v>
      </c>
      <c r="C1866" s="5">
        <v>2</v>
      </c>
    </row>
    <row r="1867" spans="1:5" x14ac:dyDescent="0.25">
      <c r="A1867">
        <v>2072</v>
      </c>
      <c r="C1867" s="5">
        <v>2</v>
      </c>
    </row>
    <row r="1868" spans="1:5" x14ac:dyDescent="0.25">
      <c r="A1868">
        <v>2073</v>
      </c>
      <c r="C1868" s="5">
        <v>2</v>
      </c>
      <c r="D1868" s="2">
        <v>3</v>
      </c>
    </row>
    <row r="1869" spans="1:5" x14ac:dyDescent="0.25">
      <c r="A1869">
        <v>2074</v>
      </c>
      <c r="C1869" s="5">
        <v>2</v>
      </c>
      <c r="D1869" s="2">
        <v>3</v>
      </c>
    </row>
    <row r="1870" spans="1:5" x14ac:dyDescent="0.25">
      <c r="A1870">
        <v>2075</v>
      </c>
      <c r="C1870" s="5">
        <v>2</v>
      </c>
      <c r="D1870" s="2">
        <v>3</v>
      </c>
    </row>
    <row r="1871" spans="1:5" x14ac:dyDescent="0.25">
      <c r="A1871">
        <v>2076</v>
      </c>
      <c r="D1871" s="2">
        <v>3</v>
      </c>
      <c r="E1871" s="4">
        <v>4</v>
      </c>
    </row>
    <row r="1872" spans="1:5" x14ac:dyDescent="0.25">
      <c r="A1872">
        <v>2077</v>
      </c>
      <c r="D1872" s="2">
        <v>3</v>
      </c>
      <c r="E1872" s="4">
        <v>4</v>
      </c>
    </row>
    <row r="1873" spans="1:5" x14ac:dyDescent="0.25">
      <c r="A1873">
        <v>2078</v>
      </c>
      <c r="D1873" s="2">
        <v>3</v>
      </c>
      <c r="E1873" s="4">
        <v>4</v>
      </c>
    </row>
    <row r="1874" spans="1:5" x14ac:dyDescent="0.25">
      <c r="A1874">
        <v>2079</v>
      </c>
      <c r="D1874" s="2">
        <v>3</v>
      </c>
      <c r="E1874" s="4">
        <v>4</v>
      </c>
    </row>
    <row r="1875" spans="1:5" x14ac:dyDescent="0.25">
      <c r="A1875">
        <v>2080</v>
      </c>
      <c r="B1875" s="3">
        <v>1</v>
      </c>
      <c r="D1875" s="2">
        <v>3</v>
      </c>
      <c r="E1875" s="4">
        <v>4</v>
      </c>
    </row>
    <row r="1876" spans="1:5" x14ac:dyDescent="0.25">
      <c r="A1876">
        <v>2081</v>
      </c>
      <c r="B1876" s="3">
        <v>1</v>
      </c>
      <c r="D1876" s="2">
        <v>3</v>
      </c>
      <c r="E1876" s="4">
        <v>4</v>
      </c>
    </row>
    <row r="1877" spans="1:5" x14ac:dyDescent="0.25">
      <c r="A1877">
        <v>2082</v>
      </c>
      <c r="B1877" s="3">
        <v>1</v>
      </c>
      <c r="E1877" s="4">
        <v>4</v>
      </c>
    </row>
    <row r="1878" spans="1:5" x14ac:dyDescent="0.25">
      <c r="A1878">
        <v>2083</v>
      </c>
      <c r="B1878" s="3">
        <v>1</v>
      </c>
      <c r="E1878" s="4">
        <v>4</v>
      </c>
    </row>
    <row r="1879" spans="1:5" x14ac:dyDescent="0.25">
      <c r="A1879">
        <v>2084</v>
      </c>
      <c r="B1879" s="3">
        <v>1</v>
      </c>
      <c r="E1879" s="4">
        <v>4</v>
      </c>
    </row>
    <row r="1880" spans="1:5" x14ac:dyDescent="0.25">
      <c r="A1880">
        <v>2085</v>
      </c>
      <c r="B1880" s="3">
        <v>1</v>
      </c>
    </row>
    <row r="1881" spans="1:5" x14ac:dyDescent="0.25">
      <c r="A1881">
        <v>2086</v>
      </c>
      <c r="B1881" s="3">
        <v>1</v>
      </c>
    </row>
    <row r="1882" spans="1:5" x14ac:dyDescent="0.25">
      <c r="A1882">
        <v>2087</v>
      </c>
      <c r="B1882" s="3">
        <v>1</v>
      </c>
      <c r="C1882" s="5">
        <v>2</v>
      </c>
    </row>
    <row r="1883" spans="1:5" x14ac:dyDescent="0.25">
      <c r="A1883">
        <v>2088</v>
      </c>
      <c r="B1883" s="3">
        <v>1</v>
      </c>
      <c r="C1883" s="5">
        <v>2</v>
      </c>
    </row>
    <row r="1884" spans="1:5" x14ac:dyDescent="0.25">
      <c r="A1884">
        <v>2089</v>
      </c>
      <c r="B1884" s="3">
        <v>1</v>
      </c>
      <c r="C1884" s="5">
        <v>2</v>
      </c>
    </row>
    <row r="1885" spans="1:5" x14ac:dyDescent="0.25">
      <c r="A1885">
        <v>2090</v>
      </c>
      <c r="C1885" s="5">
        <v>2</v>
      </c>
    </row>
    <row r="1886" spans="1:5" x14ac:dyDescent="0.25">
      <c r="A1886">
        <v>2091</v>
      </c>
      <c r="C1886" s="5">
        <v>2</v>
      </c>
    </row>
    <row r="1887" spans="1:5" x14ac:dyDescent="0.25">
      <c r="A1887">
        <v>2092</v>
      </c>
      <c r="C1887" s="5">
        <v>2</v>
      </c>
    </row>
    <row r="1888" spans="1:5" x14ac:dyDescent="0.25">
      <c r="A1888">
        <v>2093</v>
      </c>
      <c r="C1888" s="5">
        <v>2</v>
      </c>
    </row>
    <row r="1889" spans="1:5" x14ac:dyDescent="0.25">
      <c r="A1889">
        <v>2094</v>
      </c>
      <c r="C1889" s="5">
        <v>2</v>
      </c>
    </row>
    <row r="1890" spans="1:5" x14ac:dyDescent="0.25">
      <c r="A1890">
        <v>2095</v>
      </c>
      <c r="C1890" s="5">
        <v>2</v>
      </c>
      <c r="D1890" s="2">
        <v>3</v>
      </c>
    </row>
    <row r="1891" spans="1:5" x14ac:dyDescent="0.25">
      <c r="A1891">
        <v>2096</v>
      </c>
      <c r="C1891" s="5">
        <v>2</v>
      </c>
      <c r="D1891" s="2">
        <v>3</v>
      </c>
    </row>
    <row r="1892" spans="1:5" x14ac:dyDescent="0.25">
      <c r="A1892">
        <v>2097</v>
      </c>
      <c r="D1892" s="2">
        <v>3</v>
      </c>
      <c r="E1892" s="4">
        <v>4</v>
      </c>
    </row>
    <row r="1893" spans="1:5" x14ac:dyDescent="0.25">
      <c r="A1893">
        <v>2098</v>
      </c>
      <c r="D1893" s="2">
        <v>3</v>
      </c>
      <c r="E1893" s="4">
        <v>4</v>
      </c>
    </row>
    <row r="1894" spans="1:5" x14ac:dyDescent="0.25">
      <c r="A1894">
        <v>2099</v>
      </c>
      <c r="D1894" s="2">
        <v>3</v>
      </c>
      <c r="E1894" s="4">
        <v>4</v>
      </c>
    </row>
    <row r="1895" spans="1:5" x14ac:dyDescent="0.25">
      <c r="A1895">
        <v>2100</v>
      </c>
      <c r="D1895" s="2">
        <v>3</v>
      </c>
      <c r="E1895" s="4">
        <v>4</v>
      </c>
    </row>
    <row r="1896" spans="1:5" x14ac:dyDescent="0.25">
      <c r="A1896">
        <v>2101</v>
      </c>
      <c r="D1896" s="2">
        <v>3</v>
      </c>
      <c r="E1896" s="4">
        <v>4</v>
      </c>
    </row>
    <row r="1897" spans="1:5" x14ac:dyDescent="0.25">
      <c r="A1897">
        <v>2102</v>
      </c>
      <c r="B1897" s="3">
        <v>1</v>
      </c>
      <c r="D1897" s="2">
        <v>3</v>
      </c>
      <c r="E1897" s="4">
        <v>4</v>
      </c>
    </row>
    <row r="1898" spans="1:5" x14ac:dyDescent="0.25">
      <c r="A1898">
        <v>2103</v>
      </c>
      <c r="B1898" s="3">
        <v>1</v>
      </c>
      <c r="D1898" s="2">
        <v>3</v>
      </c>
      <c r="E1898" s="4">
        <v>4</v>
      </c>
    </row>
    <row r="1899" spans="1:5" x14ac:dyDescent="0.25">
      <c r="A1899">
        <v>2104</v>
      </c>
      <c r="B1899" s="3">
        <v>1</v>
      </c>
      <c r="D1899" s="2">
        <v>3</v>
      </c>
      <c r="E1899" s="4">
        <v>4</v>
      </c>
    </row>
    <row r="1900" spans="1:5" x14ac:dyDescent="0.25">
      <c r="A1900">
        <v>2105</v>
      </c>
      <c r="B1900" s="3">
        <v>1</v>
      </c>
      <c r="E1900" s="4">
        <v>4</v>
      </c>
    </row>
    <row r="1901" spans="1:5" x14ac:dyDescent="0.25">
      <c r="A1901">
        <v>2106</v>
      </c>
      <c r="B1901" s="3">
        <v>1</v>
      </c>
      <c r="E1901" s="4">
        <v>4</v>
      </c>
    </row>
    <row r="1902" spans="1:5" x14ac:dyDescent="0.25">
      <c r="A1902">
        <v>2107</v>
      </c>
      <c r="B1902" s="3">
        <v>1</v>
      </c>
    </row>
    <row r="1903" spans="1:5" x14ac:dyDescent="0.25">
      <c r="A1903">
        <v>2108</v>
      </c>
      <c r="B1903" s="3">
        <v>1</v>
      </c>
    </row>
    <row r="1904" spans="1:5" x14ac:dyDescent="0.25">
      <c r="A1904">
        <v>2109</v>
      </c>
      <c r="B1904" s="3">
        <v>1</v>
      </c>
    </row>
    <row r="1905" spans="1:5" x14ac:dyDescent="0.25">
      <c r="A1905">
        <v>2110</v>
      </c>
      <c r="B1905" s="3">
        <v>1</v>
      </c>
      <c r="C1905" s="5">
        <v>2</v>
      </c>
    </row>
    <row r="1906" spans="1:5" x14ac:dyDescent="0.25">
      <c r="A1906">
        <v>2111</v>
      </c>
      <c r="B1906" s="3">
        <v>1</v>
      </c>
      <c r="C1906" s="5">
        <v>2</v>
      </c>
    </row>
    <row r="1907" spans="1:5" x14ac:dyDescent="0.25">
      <c r="A1907">
        <v>2112</v>
      </c>
      <c r="B1907" s="3">
        <v>1</v>
      </c>
      <c r="C1907" s="5">
        <v>2</v>
      </c>
    </row>
    <row r="1908" spans="1:5" x14ac:dyDescent="0.25">
      <c r="A1908">
        <v>2113</v>
      </c>
      <c r="C1908" s="5">
        <v>2</v>
      </c>
    </row>
    <row r="1909" spans="1:5" x14ac:dyDescent="0.25">
      <c r="A1909">
        <v>2114</v>
      </c>
      <c r="C1909" s="5">
        <v>2</v>
      </c>
    </row>
    <row r="1910" spans="1:5" x14ac:dyDescent="0.25">
      <c r="A1910">
        <v>2115</v>
      </c>
      <c r="C1910" s="5">
        <v>2</v>
      </c>
    </row>
    <row r="1911" spans="1:5" x14ac:dyDescent="0.25">
      <c r="A1911">
        <v>2116</v>
      </c>
      <c r="C1911" s="5">
        <v>2</v>
      </c>
    </row>
    <row r="1912" spans="1:5" x14ac:dyDescent="0.25">
      <c r="A1912">
        <v>2117</v>
      </c>
      <c r="C1912" s="5">
        <v>2</v>
      </c>
    </row>
    <row r="1913" spans="1:5" x14ac:dyDescent="0.25">
      <c r="A1913">
        <v>2118</v>
      </c>
      <c r="C1913" s="5">
        <v>2</v>
      </c>
      <c r="D1913" s="2">
        <v>3</v>
      </c>
    </row>
    <row r="1914" spans="1:5" x14ac:dyDescent="0.25">
      <c r="A1914">
        <v>2119</v>
      </c>
      <c r="C1914" s="5">
        <v>2</v>
      </c>
      <c r="D1914" s="2">
        <v>3</v>
      </c>
      <c r="E1914" s="4">
        <v>4</v>
      </c>
    </row>
    <row r="1915" spans="1:5" x14ac:dyDescent="0.25">
      <c r="A1915">
        <v>2120</v>
      </c>
      <c r="D1915" s="2">
        <v>3</v>
      </c>
      <c r="E1915" s="4">
        <v>4</v>
      </c>
    </row>
    <row r="1916" spans="1:5" x14ac:dyDescent="0.25">
      <c r="A1916">
        <v>2121</v>
      </c>
      <c r="D1916" s="2">
        <v>3</v>
      </c>
      <c r="E1916" s="4">
        <v>4</v>
      </c>
    </row>
    <row r="1917" spans="1:5" x14ac:dyDescent="0.25">
      <c r="A1917">
        <v>2122</v>
      </c>
      <c r="D1917" s="2">
        <v>3</v>
      </c>
      <c r="E1917" s="4">
        <v>4</v>
      </c>
    </row>
    <row r="1918" spans="1:5" x14ac:dyDescent="0.25">
      <c r="A1918">
        <v>2123</v>
      </c>
      <c r="D1918" s="2">
        <v>3</v>
      </c>
      <c r="E1918" s="4">
        <v>4</v>
      </c>
    </row>
    <row r="1919" spans="1:5" x14ac:dyDescent="0.25">
      <c r="A1919">
        <v>2124</v>
      </c>
      <c r="D1919" s="2">
        <v>3</v>
      </c>
      <c r="E1919" s="4">
        <v>4</v>
      </c>
    </row>
    <row r="1920" spans="1:5" x14ac:dyDescent="0.25">
      <c r="A1920">
        <v>2125</v>
      </c>
      <c r="B1920" s="3">
        <v>1</v>
      </c>
      <c r="D1920" s="2">
        <v>3</v>
      </c>
      <c r="E1920" s="4">
        <v>4</v>
      </c>
    </row>
    <row r="1921" spans="1:5" x14ac:dyDescent="0.25">
      <c r="A1921">
        <v>2126</v>
      </c>
      <c r="B1921" s="3">
        <v>1</v>
      </c>
      <c r="D1921" s="2">
        <v>3</v>
      </c>
      <c r="E1921" s="4">
        <v>4</v>
      </c>
    </row>
    <row r="1922" spans="1:5" x14ac:dyDescent="0.25">
      <c r="A1922">
        <v>2127</v>
      </c>
      <c r="B1922" s="3">
        <v>1</v>
      </c>
      <c r="D1922" s="2">
        <v>3</v>
      </c>
      <c r="E1922" s="4">
        <v>4</v>
      </c>
    </row>
    <row r="1923" spans="1:5" x14ac:dyDescent="0.25">
      <c r="A1923">
        <v>2128</v>
      </c>
      <c r="B1923" s="3">
        <v>1</v>
      </c>
      <c r="E1923" s="4">
        <v>4</v>
      </c>
    </row>
    <row r="1924" spans="1:5" x14ac:dyDescent="0.25">
      <c r="A1924">
        <v>2129</v>
      </c>
      <c r="B1924" s="3">
        <v>1</v>
      </c>
      <c r="E1924" s="4">
        <v>4</v>
      </c>
    </row>
    <row r="1925" spans="1:5" x14ac:dyDescent="0.25">
      <c r="A1925">
        <v>2130</v>
      </c>
      <c r="B1925" s="3">
        <v>1</v>
      </c>
      <c r="E1925" s="4">
        <v>4</v>
      </c>
    </row>
    <row r="1926" spans="1:5" x14ac:dyDescent="0.25">
      <c r="A1926">
        <v>2131</v>
      </c>
      <c r="B1926" s="3">
        <v>1</v>
      </c>
    </row>
    <row r="1927" spans="1:5" x14ac:dyDescent="0.25">
      <c r="A1927">
        <v>2132</v>
      </c>
      <c r="B1927" s="3">
        <v>1</v>
      </c>
      <c r="C1927" s="5">
        <v>2</v>
      </c>
    </row>
    <row r="1928" spans="1:5" x14ac:dyDescent="0.25">
      <c r="A1928">
        <v>2133</v>
      </c>
      <c r="B1928" s="3">
        <v>1</v>
      </c>
      <c r="C1928" s="5">
        <v>2</v>
      </c>
    </row>
    <row r="1929" spans="1:5" x14ac:dyDescent="0.25">
      <c r="A1929">
        <v>2134</v>
      </c>
      <c r="B1929" s="3">
        <v>1</v>
      </c>
      <c r="C1929" s="5">
        <v>2</v>
      </c>
    </row>
    <row r="1930" spans="1:5" x14ac:dyDescent="0.25">
      <c r="A1930">
        <v>2135</v>
      </c>
      <c r="B1930" s="3">
        <v>1</v>
      </c>
      <c r="C1930" s="5">
        <v>2</v>
      </c>
    </row>
    <row r="1931" spans="1:5" x14ac:dyDescent="0.25">
      <c r="A1931">
        <v>2136</v>
      </c>
      <c r="B1931" s="3">
        <v>1</v>
      </c>
      <c r="C1931" s="5">
        <v>2</v>
      </c>
    </row>
    <row r="1932" spans="1:5" x14ac:dyDescent="0.25">
      <c r="A1932">
        <v>2137</v>
      </c>
      <c r="B1932" s="3">
        <v>1</v>
      </c>
      <c r="C1932" s="5">
        <v>2</v>
      </c>
    </row>
    <row r="1933" spans="1:5" x14ac:dyDescent="0.25">
      <c r="A1933">
        <v>2138</v>
      </c>
      <c r="C1933" s="5">
        <v>2</v>
      </c>
    </row>
    <row r="1934" spans="1:5" x14ac:dyDescent="0.25">
      <c r="A1934">
        <v>2139</v>
      </c>
      <c r="C1934" s="5">
        <v>2</v>
      </c>
    </row>
    <row r="1935" spans="1:5" x14ac:dyDescent="0.25">
      <c r="A1935">
        <v>2140</v>
      </c>
      <c r="C1935" s="5">
        <v>2</v>
      </c>
      <c r="D1935" s="2">
        <v>3</v>
      </c>
    </row>
    <row r="1936" spans="1:5" x14ac:dyDescent="0.25">
      <c r="A1936">
        <v>2141</v>
      </c>
      <c r="C1936" s="5">
        <v>2</v>
      </c>
      <c r="D1936" s="2">
        <v>3</v>
      </c>
    </row>
    <row r="1937" spans="1:5" x14ac:dyDescent="0.25">
      <c r="A1937">
        <v>2142</v>
      </c>
      <c r="C1937" s="5">
        <v>2</v>
      </c>
      <c r="D1937" s="2">
        <v>3</v>
      </c>
    </row>
    <row r="1938" spans="1:5" x14ac:dyDescent="0.25">
      <c r="A1938">
        <v>2143</v>
      </c>
      <c r="C1938" s="5">
        <v>2</v>
      </c>
      <c r="D1938" s="2">
        <v>3</v>
      </c>
      <c r="E1938" s="4">
        <v>4</v>
      </c>
    </row>
    <row r="1939" spans="1:5" x14ac:dyDescent="0.25">
      <c r="A1939">
        <v>2144</v>
      </c>
      <c r="C1939" s="5">
        <v>2</v>
      </c>
      <c r="D1939" s="2">
        <v>3</v>
      </c>
      <c r="E1939" s="4">
        <v>4</v>
      </c>
    </row>
    <row r="1940" spans="1:5" x14ac:dyDescent="0.25">
      <c r="A1940">
        <v>2145</v>
      </c>
      <c r="D1940" s="2">
        <v>3</v>
      </c>
      <c r="E1940" s="4">
        <v>4</v>
      </c>
    </row>
    <row r="1941" spans="1:5" x14ac:dyDescent="0.25">
      <c r="A1941">
        <v>2146</v>
      </c>
      <c r="D1941" s="2">
        <v>3</v>
      </c>
      <c r="E1941" s="4">
        <v>4</v>
      </c>
    </row>
    <row r="1942" spans="1:5" x14ac:dyDescent="0.25">
      <c r="A1942">
        <v>2147</v>
      </c>
      <c r="D1942" s="2">
        <v>3</v>
      </c>
      <c r="E1942" s="4">
        <v>4</v>
      </c>
    </row>
    <row r="1943" spans="1:5" x14ac:dyDescent="0.25">
      <c r="A1943">
        <v>2148</v>
      </c>
      <c r="D1943" s="2">
        <v>3</v>
      </c>
      <c r="E1943" s="4">
        <v>4</v>
      </c>
    </row>
    <row r="1944" spans="1:5" x14ac:dyDescent="0.25">
      <c r="A1944">
        <v>2149</v>
      </c>
      <c r="B1944" s="3">
        <v>1</v>
      </c>
      <c r="D1944" s="2">
        <v>3</v>
      </c>
      <c r="E1944" s="4">
        <v>4</v>
      </c>
    </row>
    <row r="1945" spans="1:5" x14ac:dyDescent="0.25">
      <c r="A1945">
        <v>2150</v>
      </c>
      <c r="B1945" s="3">
        <v>1</v>
      </c>
      <c r="D1945" s="2">
        <v>3</v>
      </c>
      <c r="E1945" s="4">
        <v>4</v>
      </c>
    </row>
    <row r="1946" spans="1:5" x14ac:dyDescent="0.25">
      <c r="A1946">
        <v>2151</v>
      </c>
      <c r="B1946" s="3">
        <v>1</v>
      </c>
      <c r="D1946" s="2">
        <v>3</v>
      </c>
      <c r="E1946" s="4">
        <v>4</v>
      </c>
    </row>
    <row r="1947" spans="1:5" x14ac:dyDescent="0.25">
      <c r="A1947">
        <v>2152</v>
      </c>
      <c r="B1947" s="3">
        <v>1</v>
      </c>
      <c r="D1947" s="2">
        <v>3</v>
      </c>
      <c r="E1947" s="4">
        <v>4</v>
      </c>
    </row>
    <row r="1948" spans="1:5" x14ac:dyDescent="0.25">
      <c r="A1948">
        <v>2153</v>
      </c>
      <c r="B1948" s="3">
        <v>1</v>
      </c>
      <c r="D1948" s="2">
        <v>3</v>
      </c>
      <c r="E1948" s="4">
        <v>4</v>
      </c>
    </row>
    <row r="1949" spans="1:5" x14ac:dyDescent="0.25">
      <c r="A1949">
        <v>2154</v>
      </c>
      <c r="B1949" s="3">
        <v>1</v>
      </c>
      <c r="E1949" s="4">
        <v>4</v>
      </c>
    </row>
    <row r="1950" spans="1:5" x14ac:dyDescent="0.25">
      <c r="A1950">
        <v>2155</v>
      </c>
      <c r="B1950" s="3">
        <v>1</v>
      </c>
      <c r="E1950" s="4">
        <v>4</v>
      </c>
    </row>
    <row r="1951" spans="1:5" x14ac:dyDescent="0.25">
      <c r="A1951">
        <v>2156</v>
      </c>
      <c r="B1951" s="3">
        <v>1</v>
      </c>
      <c r="E1951" s="4">
        <v>4</v>
      </c>
    </row>
    <row r="1952" spans="1:5" x14ac:dyDescent="0.25">
      <c r="A1952">
        <v>2157</v>
      </c>
      <c r="B1952" s="3">
        <v>1</v>
      </c>
      <c r="E1952" s="4">
        <v>4</v>
      </c>
    </row>
    <row r="1953" spans="1:5" x14ac:dyDescent="0.25">
      <c r="A1953">
        <v>2158</v>
      </c>
      <c r="B1953" s="3">
        <v>1</v>
      </c>
    </row>
    <row r="1954" spans="1:5" x14ac:dyDescent="0.25">
      <c r="A1954">
        <v>2159</v>
      </c>
      <c r="B1954" s="3">
        <v>1</v>
      </c>
    </row>
    <row r="1955" spans="1:5" x14ac:dyDescent="0.25">
      <c r="A1955">
        <v>2160</v>
      </c>
      <c r="B1955" s="3">
        <v>1</v>
      </c>
      <c r="C1955" s="5">
        <v>2</v>
      </c>
    </row>
    <row r="1956" spans="1:5" x14ac:dyDescent="0.25">
      <c r="A1956">
        <v>2161</v>
      </c>
      <c r="B1956" s="3">
        <v>1</v>
      </c>
      <c r="C1956" s="5">
        <v>2</v>
      </c>
    </row>
    <row r="1957" spans="1:5" x14ac:dyDescent="0.25">
      <c r="A1957">
        <v>2162</v>
      </c>
      <c r="B1957" s="3">
        <v>1</v>
      </c>
      <c r="C1957" s="5">
        <v>2</v>
      </c>
    </row>
    <row r="1958" spans="1:5" x14ac:dyDescent="0.25">
      <c r="A1958">
        <v>2163</v>
      </c>
      <c r="B1958" s="3">
        <v>1</v>
      </c>
      <c r="C1958" s="5">
        <v>2</v>
      </c>
    </row>
    <row r="1959" spans="1:5" x14ac:dyDescent="0.25">
      <c r="A1959">
        <v>2164</v>
      </c>
      <c r="B1959" s="3">
        <v>1</v>
      </c>
      <c r="C1959" s="5">
        <v>2</v>
      </c>
    </row>
    <row r="1960" spans="1:5" x14ac:dyDescent="0.25">
      <c r="A1960">
        <v>2165</v>
      </c>
      <c r="C1960" s="5">
        <v>2</v>
      </c>
    </row>
    <row r="1961" spans="1:5" x14ac:dyDescent="0.25">
      <c r="A1961">
        <v>2166</v>
      </c>
      <c r="C1961" s="5">
        <v>2</v>
      </c>
    </row>
    <row r="1962" spans="1:5" x14ac:dyDescent="0.25">
      <c r="A1962">
        <v>2167</v>
      </c>
      <c r="C1962" s="5">
        <v>2</v>
      </c>
      <c r="D1962" s="2">
        <v>3</v>
      </c>
    </row>
    <row r="1963" spans="1:5" x14ac:dyDescent="0.25">
      <c r="A1963">
        <v>2168</v>
      </c>
      <c r="C1963" s="5">
        <v>2</v>
      </c>
      <c r="D1963" s="2">
        <v>3</v>
      </c>
    </row>
    <row r="1964" spans="1:5" x14ac:dyDescent="0.25">
      <c r="A1964">
        <v>2169</v>
      </c>
      <c r="C1964" s="5">
        <v>2</v>
      </c>
      <c r="D1964" s="2">
        <v>3</v>
      </c>
    </row>
    <row r="1965" spans="1:5" x14ac:dyDescent="0.25">
      <c r="A1965">
        <v>2170</v>
      </c>
      <c r="C1965" s="5">
        <v>2</v>
      </c>
      <c r="D1965" s="2">
        <v>3</v>
      </c>
    </row>
    <row r="1966" spans="1:5" x14ac:dyDescent="0.25">
      <c r="A1966">
        <v>2171</v>
      </c>
      <c r="C1966" s="5">
        <v>2</v>
      </c>
      <c r="D1966" s="2">
        <v>3</v>
      </c>
    </row>
    <row r="1967" spans="1:5" x14ac:dyDescent="0.25">
      <c r="A1967">
        <v>2172</v>
      </c>
      <c r="C1967" s="5">
        <v>2</v>
      </c>
      <c r="D1967" s="2">
        <v>3</v>
      </c>
      <c r="E1967" s="4">
        <v>4</v>
      </c>
    </row>
    <row r="1968" spans="1:5" x14ac:dyDescent="0.25">
      <c r="A1968">
        <v>2173</v>
      </c>
      <c r="C1968" s="5">
        <v>2</v>
      </c>
      <c r="D1968" s="2">
        <v>3</v>
      </c>
      <c r="E1968" s="4">
        <v>4</v>
      </c>
    </row>
    <row r="1969" spans="1:6" x14ac:dyDescent="0.25">
      <c r="A1969">
        <v>2174</v>
      </c>
      <c r="C1969" s="5">
        <v>2</v>
      </c>
      <c r="D1969" s="2">
        <v>3</v>
      </c>
      <c r="E1969" s="4">
        <v>4</v>
      </c>
    </row>
    <row r="1970" spans="1:6" x14ac:dyDescent="0.25">
      <c r="A1970">
        <v>2175</v>
      </c>
      <c r="C1970" s="5">
        <v>2</v>
      </c>
      <c r="D1970" s="2">
        <v>3</v>
      </c>
      <c r="E1970" s="4">
        <v>4</v>
      </c>
      <c r="F1970" t="s">
        <v>22</v>
      </c>
    </row>
    <row r="1971" spans="1:6" x14ac:dyDescent="0.25">
      <c r="A1971">
        <v>2206</v>
      </c>
    </row>
    <row r="1972" spans="1:6" x14ac:dyDescent="0.25">
      <c r="A1972">
        <v>2207</v>
      </c>
    </row>
    <row r="1973" spans="1:6" x14ac:dyDescent="0.25">
      <c r="A1973">
        <v>2208</v>
      </c>
      <c r="F1973" t="s">
        <v>22</v>
      </c>
    </row>
    <row r="1974" spans="1:6" x14ac:dyDescent="0.25">
      <c r="A1974">
        <v>2209</v>
      </c>
      <c r="B1974" s="3">
        <v>1</v>
      </c>
    </row>
    <row r="1975" spans="1:6" x14ac:dyDescent="0.25">
      <c r="A1975">
        <v>2210</v>
      </c>
      <c r="B1975" s="3">
        <v>1</v>
      </c>
    </row>
    <row r="1976" spans="1:6" x14ac:dyDescent="0.25">
      <c r="A1976">
        <v>2211</v>
      </c>
      <c r="B1976" s="3">
        <v>1</v>
      </c>
    </row>
    <row r="1977" spans="1:6" x14ac:dyDescent="0.25">
      <c r="A1977">
        <v>2212</v>
      </c>
      <c r="B1977" s="3">
        <v>1</v>
      </c>
    </row>
    <row r="1978" spans="1:6" x14ac:dyDescent="0.25">
      <c r="A1978">
        <v>2213</v>
      </c>
      <c r="B1978" s="3">
        <v>1</v>
      </c>
    </row>
    <row r="1979" spans="1:6" x14ac:dyDescent="0.25">
      <c r="A1979">
        <v>2214</v>
      </c>
      <c r="B1979" s="3">
        <v>1</v>
      </c>
    </row>
    <row r="1980" spans="1:6" x14ac:dyDescent="0.25">
      <c r="A1980">
        <v>2215</v>
      </c>
      <c r="B1980" s="3">
        <v>1</v>
      </c>
    </row>
    <row r="1981" spans="1:6" x14ac:dyDescent="0.25">
      <c r="A1981">
        <v>2216</v>
      </c>
      <c r="B1981" s="3">
        <v>1</v>
      </c>
    </row>
    <row r="1982" spans="1:6" x14ac:dyDescent="0.25">
      <c r="A1982">
        <v>2217</v>
      </c>
      <c r="B1982" s="3">
        <v>1</v>
      </c>
    </row>
    <row r="1983" spans="1:6" x14ac:dyDescent="0.25">
      <c r="A1983">
        <v>2218</v>
      </c>
      <c r="B1983" s="3">
        <v>1</v>
      </c>
    </row>
    <row r="1984" spans="1:6" x14ac:dyDescent="0.25">
      <c r="A1984">
        <v>2219</v>
      </c>
      <c r="B1984" s="3">
        <v>1</v>
      </c>
    </row>
    <row r="1985" spans="1:5" x14ac:dyDescent="0.25">
      <c r="A1985">
        <v>2220</v>
      </c>
      <c r="B1985" s="3">
        <v>1</v>
      </c>
    </row>
    <row r="1986" spans="1:5" x14ac:dyDescent="0.25">
      <c r="A1986">
        <v>2221</v>
      </c>
      <c r="B1986" s="3">
        <v>1</v>
      </c>
    </row>
    <row r="1987" spans="1:5" x14ac:dyDescent="0.25">
      <c r="A1987">
        <v>2222</v>
      </c>
      <c r="B1987" s="3">
        <v>1</v>
      </c>
    </row>
    <row r="1988" spans="1:5" x14ac:dyDescent="0.25">
      <c r="A1988">
        <v>2223</v>
      </c>
      <c r="B1988" s="3">
        <v>1</v>
      </c>
      <c r="C1988" s="5">
        <v>2</v>
      </c>
    </row>
    <row r="1989" spans="1:5" x14ac:dyDescent="0.25">
      <c r="A1989">
        <v>2224</v>
      </c>
      <c r="B1989" s="3">
        <v>1</v>
      </c>
      <c r="C1989" s="5">
        <v>2</v>
      </c>
      <c r="D1989" s="2">
        <v>3</v>
      </c>
    </row>
    <row r="1990" spans="1:5" x14ac:dyDescent="0.25">
      <c r="A1990">
        <v>2225</v>
      </c>
      <c r="B1990" s="3">
        <v>1</v>
      </c>
      <c r="C1990" s="5">
        <v>2</v>
      </c>
      <c r="D1990" s="2">
        <v>3</v>
      </c>
    </row>
    <row r="1991" spans="1:5" x14ac:dyDescent="0.25">
      <c r="A1991">
        <v>2226</v>
      </c>
      <c r="C1991" s="5">
        <v>2</v>
      </c>
      <c r="D1991" s="2">
        <v>3</v>
      </c>
    </row>
    <row r="1992" spans="1:5" x14ac:dyDescent="0.25">
      <c r="A1992">
        <v>2227</v>
      </c>
      <c r="C1992" s="5">
        <v>2</v>
      </c>
      <c r="D1992" s="2">
        <v>3</v>
      </c>
    </row>
    <row r="1993" spans="1:5" x14ac:dyDescent="0.25">
      <c r="A1993">
        <v>2228</v>
      </c>
      <c r="C1993" s="5">
        <v>2</v>
      </c>
      <c r="D1993" s="2">
        <v>3</v>
      </c>
    </row>
    <row r="1994" spans="1:5" x14ac:dyDescent="0.25">
      <c r="A1994">
        <v>2229</v>
      </c>
      <c r="C1994" s="5">
        <v>2</v>
      </c>
      <c r="D1994" s="2">
        <v>3</v>
      </c>
      <c r="E1994" s="4">
        <v>4</v>
      </c>
    </row>
    <row r="1995" spans="1:5" x14ac:dyDescent="0.25">
      <c r="A1995">
        <v>2230</v>
      </c>
      <c r="C1995" s="5">
        <v>2</v>
      </c>
      <c r="D1995" s="2">
        <v>3</v>
      </c>
      <c r="E1995" s="4">
        <v>4</v>
      </c>
    </row>
    <row r="1996" spans="1:5" x14ac:dyDescent="0.25">
      <c r="A1996">
        <v>2231</v>
      </c>
      <c r="C1996" s="5">
        <v>2</v>
      </c>
      <c r="D1996" s="2">
        <v>3</v>
      </c>
      <c r="E1996" s="4">
        <v>4</v>
      </c>
    </row>
    <row r="1997" spans="1:5" x14ac:dyDescent="0.25">
      <c r="A1997">
        <v>2232</v>
      </c>
      <c r="C1997" s="5">
        <v>2</v>
      </c>
      <c r="D1997" s="2">
        <v>3</v>
      </c>
      <c r="E1997" s="4">
        <v>4</v>
      </c>
    </row>
    <row r="1998" spans="1:5" x14ac:dyDescent="0.25">
      <c r="A1998">
        <v>2233</v>
      </c>
      <c r="C1998" s="5">
        <v>2</v>
      </c>
      <c r="D1998" s="2">
        <v>3</v>
      </c>
      <c r="E1998" s="4">
        <v>4</v>
      </c>
    </row>
    <row r="1999" spans="1:5" x14ac:dyDescent="0.25">
      <c r="A1999">
        <v>2234</v>
      </c>
      <c r="C1999" s="5">
        <v>2</v>
      </c>
      <c r="D1999" s="2">
        <v>3</v>
      </c>
      <c r="E1999" s="4">
        <v>4</v>
      </c>
    </row>
    <row r="2000" spans="1:5" x14ac:dyDescent="0.25">
      <c r="A2000">
        <v>2235</v>
      </c>
      <c r="C2000" s="5">
        <v>2</v>
      </c>
      <c r="D2000" s="2">
        <v>3</v>
      </c>
      <c r="E2000" s="4">
        <v>4</v>
      </c>
    </row>
    <row r="2001" spans="1:5" x14ac:dyDescent="0.25">
      <c r="A2001">
        <v>2236</v>
      </c>
      <c r="D2001" s="2">
        <v>3</v>
      </c>
      <c r="E2001" s="4">
        <v>4</v>
      </c>
    </row>
    <row r="2002" spans="1:5" x14ac:dyDescent="0.25">
      <c r="A2002">
        <v>2237</v>
      </c>
      <c r="D2002" s="2">
        <v>3</v>
      </c>
      <c r="E2002" s="4">
        <v>4</v>
      </c>
    </row>
    <row r="2003" spans="1:5" x14ac:dyDescent="0.25">
      <c r="A2003">
        <v>2238</v>
      </c>
      <c r="B2003" s="3">
        <v>1</v>
      </c>
      <c r="D2003" s="2">
        <v>3</v>
      </c>
      <c r="E2003" s="4">
        <v>4</v>
      </c>
    </row>
    <row r="2004" spans="1:5" x14ac:dyDescent="0.25">
      <c r="A2004">
        <v>2239</v>
      </c>
      <c r="B2004" s="3">
        <v>1</v>
      </c>
      <c r="D2004" s="2">
        <v>3</v>
      </c>
      <c r="E2004" s="4">
        <v>4</v>
      </c>
    </row>
    <row r="2005" spans="1:5" x14ac:dyDescent="0.25">
      <c r="A2005">
        <v>2240</v>
      </c>
      <c r="B2005" s="3">
        <v>1</v>
      </c>
      <c r="D2005" s="2">
        <v>3</v>
      </c>
      <c r="E2005" s="4">
        <v>4</v>
      </c>
    </row>
    <row r="2006" spans="1:5" x14ac:dyDescent="0.25">
      <c r="A2006">
        <v>2241</v>
      </c>
      <c r="B2006" s="3">
        <v>1</v>
      </c>
      <c r="E2006" s="4">
        <v>4</v>
      </c>
    </row>
    <row r="2007" spans="1:5" x14ac:dyDescent="0.25">
      <c r="A2007">
        <v>2242</v>
      </c>
      <c r="B2007" s="3">
        <v>1</v>
      </c>
      <c r="E2007" s="4">
        <v>4</v>
      </c>
    </row>
    <row r="2008" spans="1:5" x14ac:dyDescent="0.25">
      <c r="A2008">
        <v>2243</v>
      </c>
      <c r="B2008" s="3">
        <v>1</v>
      </c>
    </row>
    <row r="2009" spans="1:5" x14ac:dyDescent="0.25">
      <c r="A2009">
        <v>2244</v>
      </c>
      <c r="B2009" s="3">
        <v>1</v>
      </c>
    </row>
    <row r="2010" spans="1:5" x14ac:dyDescent="0.25">
      <c r="A2010">
        <v>2245</v>
      </c>
      <c r="B2010" s="3">
        <v>1</v>
      </c>
    </row>
    <row r="2011" spans="1:5" x14ac:dyDescent="0.25">
      <c r="A2011">
        <v>2246</v>
      </c>
      <c r="B2011" s="3">
        <v>1</v>
      </c>
    </row>
    <row r="2012" spans="1:5" x14ac:dyDescent="0.25">
      <c r="A2012">
        <v>2247</v>
      </c>
      <c r="B2012" s="3">
        <v>1</v>
      </c>
    </row>
    <row r="2013" spans="1:5" x14ac:dyDescent="0.25">
      <c r="A2013">
        <v>2248</v>
      </c>
      <c r="B2013" s="3">
        <v>1</v>
      </c>
    </row>
    <row r="2014" spans="1:5" x14ac:dyDescent="0.25">
      <c r="A2014">
        <v>2249</v>
      </c>
      <c r="B2014" s="3">
        <v>1</v>
      </c>
    </row>
    <row r="2015" spans="1:5" x14ac:dyDescent="0.25">
      <c r="A2015">
        <v>2250</v>
      </c>
      <c r="B2015" s="3">
        <v>1</v>
      </c>
      <c r="C2015" s="5">
        <v>2</v>
      </c>
    </row>
    <row r="2016" spans="1:5" x14ac:dyDescent="0.25">
      <c r="A2016">
        <v>2251</v>
      </c>
      <c r="B2016" s="3">
        <v>1</v>
      </c>
      <c r="C2016" s="5">
        <v>2</v>
      </c>
    </row>
    <row r="2017" spans="1:5" x14ac:dyDescent="0.25">
      <c r="A2017">
        <v>2252</v>
      </c>
      <c r="B2017" s="3">
        <v>1</v>
      </c>
      <c r="C2017" s="5">
        <v>2</v>
      </c>
    </row>
    <row r="2018" spans="1:5" x14ac:dyDescent="0.25">
      <c r="A2018">
        <v>2253</v>
      </c>
      <c r="C2018" s="5">
        <v>2</v>
      </c>
      <c r="D2018" s="2">
        <v>3</v>
      </c>
      <c r="E2018" s="4">
        <v>4</v>
      </c>
    </row>
    <row r="2019" spans="1:5" x14ac:dyDescent="0.25">
      <c r="A2019">
        <v>2254</v>
      </c>
      <c r="C2019" s="5">
        <v>2</v>
      </c>
      <c r="D2019" s="2">
        <v>3</v>
      </c>
      <c r="E2019" s="4">
        <v>4</v>
      </c>
    </row>
    <row r="2020" spans="1:5" x14ac:dyDescent="0.25">
      <c r="A2020">
        <v>2255</v>
      </c>
      <c r="C2020" s="5">
        <v>2</v>
      </c>
      <c r="D2020" s="2">
        <v>3</v>
      </c>
      <c r="E2020" s="4">
        <v>4</v>
      </c>
    </row>
    <row r="2021" spans="1:5" x14ac:dyDescent="0.25">
      <c r="A2021">
        <v>2256</v>
      </c>
      <c r="C2021" s="5">
        <v>2</v>
      </c>
      <c r="D2021" s="2">
        <v>3</v>
      </c>
      <c r="E2021" s="4">
        <v>4</v>
      </c>
    </row>
    <row r="2022" spans="1:5" x14ac:dyDescent="0.25">
      <c r="A2022">
        <v>2257</v>
      </c>
      <c r="C2022" s="5">
        <v>2</v>
      </c>
      <c r="D2022" s="2">
        <v>3</v>
      </c>
      <c r="E2022" s="4">
        <v>4</v>
      </c>
    </row>
    <row r="2023" spans="1:5" x14ac:dyDescent="0.25">
      <c r="A2023">
        <v>2258</v>
      </c>
      <c r="C2023" s="5">
        <v>2</v>
      </c>
      <c r="D2023" s="2">
        <v>3</v>
      </c>
      <c r="E2023" s="4">
        <v>4</v>
      </c>
    </row>
    <row r="2024" spans="1:5" x14ac:dyDescent="0.25">
      <c r="A2024">
        <v>2259</v>
      </c>
      <c r="C2024" s="5">
        <v>2</v>
      </c>
      <c r="D2024" s="2">
        <v>3</v>
      </c>
      <c r="E2024" s="4">
        <v>4</v>
      </c>
    </row>
    <row r="2025" spans="1:5" x14ac:dyDescent="0.25">
      <c r="A2025">
        <v>2260</v>
      </c>
      <c r="C2025" s="5">
        <v>2</v>
      </c>
      <c r="D2025" s="2">
        <v>3</v>
      </c>
      <c r="E2025" s="4">
        <v>4</v>
      </c>
    </row>
    <row r="2026" spans="1:5" x14ac:dyDescent="0.25">
      <c r="A2026">
        <v>2261</v>
      </c>
      <c r="C2026" s="5">
        <v>2</v>
      </c>
      <c r="D2026" s="2">
        <v>3</v>
      </c>
      <c r="E2026" s="4">
        <v>4</v>
      </c>
    </row>
    <row r="2027" spans="1:5" x14ac:dyDescent="0.25">
      <c r="A2027">
        <v>2262</v>
      </c>
      <c r="B2027" s="3">
        <v>1</v>
      </c>
      <c r="D2027" s="2">
        <v>3</v>
      </c>
      <c r="E2027" s="4">
        <v>4</v>
      </c>
    </row>
    <row r="2028" spans="1:5" x14ac:dyDescent="0.25">
      <c r="A2028">
        <v>2263</v>
      </c>
      <c r="B2028" s="3">
        <v>1</v>
      </c>
      <c r="D2028" s="2">
        <v>3</v>
      </c>
      <c r="E2028" s="4">
        <v>4</v>
      </c>
    </row>
    <row r="2029" spans="1:5" x14ac:dyDescent="0.25">
      <c r="A2029">
        <v>2264</v>
      </c>
      <c r="B2029" s="3">
        <v>1</v>
      </c>
      <c r="D2029" s="2">
        <v>3</v>
      </c>
      <c r="E2029" s="4">
        <v>4</v>
      </c>
    </row>
    <row r="2030" spans="1:5" x14ac:dyDescent="0.25">
      <c r="A2030">
        <v>2265</v>
      </c>
      <c r="B2030" s="3">
        <v>1</v>
      </c>
      <c r="D2030" s="2">
        <v>3</v>
      </c>
      <c r="E2030" s="4">
        <v>4</v>
      </c>
    </row>
    <row r="2031" spans="1:5" x14ac:dyDescent="0.25">
      <c r="A2031">
        <v>2266</v>
      </c>
      <c r="B2031" s="3">
        <v>1</v>
      </c>
      <c r="E2031" s="4">
        <v>4</v>
      </c>
    </row>
    <row r="2032" spans="1:5" x14ac:dyDescent="0.25">
      <c r="A2032">
        <v>2267</v>
      </c>
      <c r="B2032" s="3">
        <v>1</v>
      </c>
      <c r="E2032" s="4">
        <v>4</v>
      </c>
    </row>
    <row r="2033" spans="1:5" x14ac:dyDescent="0.25">
      <c r="A2033">
        <v>2268</v>
      </c>
      <c r="B2033" s="3">
        <v>1</v>
      </c>
    </row>
    <row r="2034" spans="1:5" x14ac:dyDescent="0.25">
      <c r="A2034">
        <v>2269</v>
      </c>
      <c r="B2034" s="3">
        <v>1</v>
      </c>
    </row>
    <row r="2035" spans="1:5" x14ac:dyDescent="0.25">
      <c r="A2035">
        <v>2270</v>
      </c>
      <c r="B2035" s="3">
        <v>1</v>
      </c>
    </row>
    <row r="2036" spans="1:5" x14ac:dyDescent="0.25">
      <c r="A2036">
        <v>2271</v>
      </c>
      <c r="B2036" s="3">
        <v>1</v>
      </c>
    </row>
    <row r="2037" spans="1:5" x14ac:dyDescent="0.25">
      <c r="A2037">
        <v>2272</v>
      </c>
      <c r="B2037" s="3">
        <v>1</v>
      </c>
    </row>
    <row r="2038" spans="1:5" x14ac:dyDescent="0.25">
      <c r="A2038">
        <v>2273</v>
      </c>
      <c r="B2038" s="3">
        <v>1</v>
      </c>
    </row>
    <row r="2039" spans="1:5" x14ac:dyDescent="0.25">
      <c r="A2039">
        <v>2274</v>
      </c>
      <c r="B2039" s="3">
        <v>1</v>
      </c>
    </row>
    <row r="2040" spans="1:5" x14ac:dyDescent="0.25">
      <c r="A2040">
        <v>2275</v>
      </c>
      <c r="B2040" s="3">
        <v>1</v>
      </c>
      <c r="C2040" s="5">
        <v>2</v>
      </c>
    </row>
    <row r="2041" spans="1:5" x14ac:dyDescent="0.25">
      <c r="A2041">
        <v>2276</v>
      </c>
      <c r="B2041" s="3">
        <v>1</v>
      </c>
      <c r="C2041" s="5">
        <v>2</v>
      </c>
    </row>
    <row r="2042" spans="1:5" x14ac:dyDescent="0.25">
      <c r="A2042">
        <v>2277</v>
      </c>
      <c r="B2042" s="3">
        <v>1</v>
      </c>
      <c r="C2042" s="5">
        <v>2</v>
      </c>
      <c r="D2042" s="2">
        <v>3</v>
      </c>
    </row>
    <row r="2043" spans="1:5" x14ac:dyDescent="0.25">
      <c r="A2043">
        <v>2278</v>
      </c>
      <c r="C2043" s="5">
        <v>2</v>
      </c>
      <c r="D2043" s="2">
        <v>3</v>
      </c>
    </row>
    <row r="2044" spans="1:5" x14ac:dyDescent="0.25">
      <c r="A2044">
        <v>2279</v>
      </c>
      <c r="C2044" s="5">
        <v>2</v>
      </c>
      <c r="D2044" s="2">
        <v>3</v>
      </c>
      <c r="E2044" s="4">
        <v>4</v>
      </c>
    </row>
    <row r="2045" spans="1:5" x14ac:dyDescent="0.25">
      <c r="A2045">
        <v>2280</v>
      </c>
      <c r="C2045" s="5">
        <v>2</v>
      </c>
      <c r="D2045" s="2">
        <v>3</v>
      </c>
      <c r="E2045" s="4">
        <v>4</v>
      </c>
    </row>
    <row r="2046" spans="1:5" x14ac:dyDescent="0.25">
      <c r="A2046">
        <v>2281</v>
      </c>
      <c r="C2046" s="5">
        <v>2</v>
      </c>
      <c r="D2046" s="2">
        <v>3</v>
      </c>
      <c r="E2046" s="4">
        <v>4</v>
      </c>
    </row>
    <row r="2047" spans="1:5" x14ac:dyDescent="0.25">
      <c r="A2047">
        <v>2282</v>
      </c>
      <c r="C2047" s="5">
        <v>2</v>
      </c>
      <c r="D2047" s="2">
        <v>3</v>
      </c>
      <c r="E2047" s="4">
        <v>4</v>
      </c>
    </row>
    <row r="2048" spans="1:5" x14ac:dyDescent="0.25">
      <c r="A2048">
        <v>2283</v>
      </c>
      <c r="C2048" s="5">
        <v>2</v>
      </c>
      <c r="D2048" s="2">
        <v>3</v>
      </c>
      <c r="E2048" s="4">
        <v>4</v>
      </c>
    </row>
    <row r="2049" spans="1:5" x14ac:dyDescent="0.25">
      <c r="A2049">
        <v>2284</v>
      </c>
      <c r="C2049" s="5">
        <v>2</v>
      </c>
      <c r="D2049" s="2">
        <v>3</v>
      </c>
      <c r="E2049" s="4">
        <v>4</v>
      </c>
    </row>
    <row r="2050" spans="1:5" x14ac:dyDescent="0.25">
      <c r="A2050">
        <v>2285</v>
      </c>
      <c r="C2050" s="5">
        <v>2</v>
      </c>
      <c r="D2050" s="2">
        <v>3</v>
      </c>
      <c r="E2050" s="4">
        <v>4</v>
      </c>
    </row>
    <row r="2051" spans="1:5" x14ac:dyDescent="0.25">
      <c r="A2051">
        <v>2286</v>
      </c>
      <c r="C2051" s="5">
        <v>2</v>
      </c>
      <c r="D2051" s="2">
        <v>3</v>
      </c>
      <c r="E2051" s="4">
        <v>4</v>
      </c>
    </row>
    <row r="2052" spans="1:5" x14ac:dyDescent="0.25">
      <c r="A2052">
        <v>2287</v>
      </c>
      <c r="D2052" s="2">
        <v>3</v>
      </c>
      <c r="E2052" s="4">
        <v>4</v>
      </c>
    </row>
    <row r="2053" spans="1:5" x14ac:dyDescent="0.25">
      <c r="A2053">
        <v>2288</v>
      </c>
      <c r="D2053" s="2">
        <v>3</v>
      </c>
      <c r="E2053" s="4">
        <v>4</v>
      </c>
    </row>
    <row r="2054" spans="1:5" x14ac:dyDescent="0.25">
      <c r="A2054">
        <v>2289</v>
      </c>
      <c r="B2054" s="3">
        <v>1</v>
      </c>
      <c r="D2054" s="2">
        <v>3</v>
      </c>
      <c r="E2054" s="4">
        <v>4</v>
      </c>
    </row>
    <row r="2055" spans="1:5" x14ac:dyDescent="0.25">
      <c r="A2055">
        <v>2290</v>
      </c>
      <c r="B2055" s="3">
        <v>1</v>
      </c>
      <c r="D2055" s="2">
        <v>3</v>
      </c>
      <c r="E2055" s="4">
        <v>4</v>
      </c>
    </row>
    <row r="2056" spans="1:5" x14ac:dyDescent="0.25">
      <c r="A2056">
        <v>2291</v>
      </c>
      <c r="B2056" s="3">
        <v>1</v>
      </c>
      <c r="D2056" s="2">
        <v>3</v>
      </c>
      <c r="E2056" s="4">
        <v>4</v>
      </c>
    </row>
    <row r="2057" spans="1:5" x14ac:dyDescent="0.25">
      <c r="A2057">
        <v>2292</v>
      </c>
      <c r="B2057" s="3">
        <v>1</v>
      </c>
      <c r="E2057" s="4">
        <v>4</v>
      </c>
    </row>
    <row r="2058" spans="1:5" x14ac:dyDescent="0.25">
      <c r="A2058">
        <v>2293</v>
      </c>
      <c r="B2058" s="3">
        <v>1</v>
      </c>
    </row>
    <row r="2059" spans="1:5" x14ac:dyDescent="0.25">
      <c r="A2059">
        <v>2294</v>
      </c>
      <c r="B2059" s="3">
        <v>1</v>
      </c>
    </row>
    <row r="2060" spans="1:5" x14ac:dyDescent="0.25">
      <c r="A2060">
        <v>2295</v>
      </c>
      <c r="B2060" s="3">
        <v>1</v>
      </c>
    </row>
    <row r="2061" spans="1:5" x14ac:dyDescent="0.25">
      <c r="A2061">
        <v>2296</v>
      </c>
      <c r="B2061" s="3">
        <v>1</v>
      </c>
    </row>
    <row r="2062" spans="1:5" x14ac:dyDescent="0.25">
      <c r="A2062">
        <v>2297</v>
      </c>
      <c r="B2062" s="3">
        <v>1</v>
      </c>
    </row>
    <row r="2063" spans="1:5" x14ac:dyDescent="0.25">
      <c r="A2063">
        <v>2298</v>
      </c>
      <c r="B2063" s="3">
        <v>1</v>
      </c>
    </row>
    <row r="2064" spans="1:5" x14ac:dyDescent="0.25">
      <c r="A2064">
        <v>2299</v>
      </c>
      <c r="B2064" s="3">
        <v>1</v>
      </c>
      <c r="C2064" s="5">
        <v>2</v>
      </c>
    </row>
    <row r="2065" spans="1:5" x14ac:dyDescent="0.25">
      <c r="A2065">
        <v>2300</v>
      </c>
      <c r="B2065" s="3">
        <v>1</v>
      </c>
      <c r="C2065" s="5">
        <v>2</v>
      </c>
    </row>
    <row r="2066" spans="1:5" x14ac:dyDescent="0.25">
      <c r="A2066">
        <v>2301</v>
      </c>
      <c r="B2066" s="3">
        <v>1</v>
      </c>
      <c r="C2066" s="5">
        <v>2</v>
      </c>
    </row>
    <row r="2067" spans="1:5" x14ac:dyDescent="0.25">
      <c r="A2067">
        <v>2302</v>
      </c>
      <c r="B2067" s="3">
        <v>1</v>
      </c>
      <c r="C2067" s="5">
        <v>2</v>
      </c>
    </row>
    <row r="2068" spans="1:5" x14ac:dyDescent="0.25">
      <c r="A2068">
        <v>2303</v>
      </c>
      <c r="C2068" s="5">
        <v>2</v>
      </c>
    </row>
    <row r="2069" spans="1:5" x14ac:dyDescent="0.25">
      <c r="A2069">
        <v>2304</v>
      </c>
      <c r="C2069" s="5">
        <v>2</v>
      </c>
    </row>
    <row r="2070" spans="1:5" x14ac:dyDescent="0.25">
      <c r="A2070">
        <v>2305</v>
      </c>
      <c r="C2070" s="5">
        <v>2</v>
      </c>
      <c r="D2070" s="2">
        <v>3</v>
      </c>
    </row>
    <row r="2071" spans="1:5" x14ac:dyDescent="0.25">
      <c r="A2071">
        <v>2306</v>
      </c>
      <c r="C2071" s="5">
        <v>2</v>
      </c>
      <c r="D2071" s="2">
        <v>3</v>
      </c>
    </row>
    <row r="2072" spans="1:5" x14ac:dyDescent="0.25">
      <c r="A2072">
        <v>2307</v>
      </c>
      <c r="C2072" s="5">
        <v>2</v>
      </c>
      <c r="D2072" s="2">
        <v>3</v>
      </c>
    </row>
    <row r="2073" spans="1:5" x14ac:dyDescent="0.25">
      <c r="A2073">
        <v>2308</v>
      </c>
      <c r="C2073" s="5">
        <v>2</v>
      </c>
      <c r="D2073" s="2">
        <v>3</v>
      </c>
    </row>
    <row r="2074" spans="1:5" x14ac:dyDescent="0.25">
      <c r="A2074">
        <v>2309</v>
      </c>
      <c r="C2074" s="5">
        <v>2</v>
      </c>
      <c r="D2074" s="2">
        <v>3</v>
      </c>
      <c r="E2074" s="4">
        <v>4</v>
      </c>
    </row>
    <row r="2075" spans="1:5" x14ac:dyDescent="0.25">
      <c r="A2075">
        <v>2310</v>
      </c>
      <c r="D2075" s="2">
        <v>3</v>
      </c>
      <c r="E2075" s="4">
        <v>4</v>
      </c>
    </row>
    <row r="2076" spans="1:5" x14ac:dyDescent="0.25">
      <c r="A2076">
        <v>2311</v>
      </c>
      <c r="D2076" s="2">
        <v>3</v>
      </c>
      <c r="E2076" s="4">
        <v>4</v>
      </c>
    </row>
    <row r="2077" spans="1:5" x14ac:dyDescent="0.25">
      <c r="A2077">
        <v>2312</v>
      </c>
      <c r="D2077" s="2">
        <v>3</v>
      </c>
      <c r="E2077" s="4">
        <v>4</v>
      </c>
    </row>
    <row r="2078" spans="1:5" x14ac:dyDescent="0.25">
      <c r="A2078">
        <v>2313</v>
      </c>
      <c r="D2078" s="2">
        <v>3</v>
      </c>
      <c r="E2078" s="4">
        <v>4</v>
      </c>
    </row>
    <row r="2079" spans="1:5" x14ac:dyDescent="0.25">
      <c r="A2079">
        <v>2314</v>
      </c>
      <c r="D2079" s="2">
        <v>3</v>
      </c>
      <c r="E2079" s="4">
        <v>4</v>
      </c>
    </row>
    <row r="2080" spans="1:5" x14ac:dyDescent="0.25">
      <c r="A2080">
        <v>2315</v>
      </c>
      <c r="B2080" s="3">
        <v>1</v>
      </c>
      <c r="D2080" s="2">
        <v>3</v>
      </c>
      <c r="E2080" s="4">
        <v>4</v>
      </c>
    </row>
    <row r="2081" spans="1:5" x14ac:dyDescent="0.25">
      <c r="A2081">
        <v>2316</v>
      </c>
      <c r="B2081" s="3">
        <v>1</v>
      </c>
      <c r="D2081" s="2">
        <v>3</v>
      </c>
      <c r="E2081" s="4">
        <v>4</v>
      </c>
    </row>
    <row r="2082" spans="1:5" x14ac:dyDescent="0.25">
      <c r="A2082">
        <v>2317</v>
      </c>
      <c r="B2082" s="3">
        <v>1</v>
      </c>
      <c r="D2082" s="2">
        <v>3</v>
      </c>
      <c r="E2082" s="4">
        <v>4</v>
      </c>
    </row>
    <row r="2083" spans="1:5" x14ac:dyDescent="0.25">
      <c r="A2083">
        <v>2318</v>
      </c>
      <c r="B2083" s="3">
        <v>1</v>
      </c>
      <c r="E2083" s="4">
        <v>4</v>
      </c>
    </row>
    <row r="2084" spans="1:5" x14ac:dyDescent="0.25">
      <c r="A2084">
        <v>2319</v>
      </c>
      <c r="B2084" s="3">
        <v>1</v>
      </c>
      <c r="E2084" s="4">
        <v>4</v>
      </c>
    </row>
    <row r="2085" spans="1:5" x14ac:dyDescent="0.25">
      <c r="A2085">
        <v>2320</v>
      </c>
      <c r="B2085" s="3">
        <v>1</v>
      </c>
      <c r="E2085" s="4">
        <v>4</v>
      </c>
    </row>
    <row r="2086" spans="1:5" x14ac:dyDescent="0.25">
      <c r="A2086">
        <v>2321</v>
      </c>
      <c r="B2086" s="3">
        <v>1</v>
      </c>
    </row>
    <row r="2087" spans="1:5" x14ac:dyDescent="0.25">
      <c r="A2087">
        <v>2322</v>
      </c>
      <c r="B2087" s="3">
        <v>1</v>
      </c>
    </row>
    <row r="2088" spans="1:5" x14ac:dyDescent="0.25">
      <c r="A2088">
        <v>2323</v>
      </c>
      <c r="B2088" s="3">
        <v>1</v>
      </c>
      <c r="C2088" s="5">
        <v>2</v>
      </c>
    </row>
    <row r="2089" spans="1:5" x14ac:dyDescent="0.25">
      <c r="A2089">
        <v>2324</v>
      </c>
      <c r="B2089" s="3">
        <v>1</v>
      </c>
      <c r="C2089" s="5">
        <v>2</v>
      </c>
    </row>
    <row r="2090" spans="1:5" x14ac:dyDescent="0.25">
      <c r="A2090">
        <v>2325</v>
      </c>
      <c r="B2090" s="3">
        <v>1</v>
      </c>
      <c r="C2090" s="5">
        <v>2</v>
      </c>
    </row>
    <row r="2091" spans="1:5" x14ac:dyDescent="0.25">
      <c r="A2091">
        <v>2326</v>
      </c>
      <c r="B2091" s="3">
        <v>1</v>
      </c>
      <c r="C2091" s="5">
        <v>2</v>
      </c>
    </row>
    <row r="2092" spans="1:5" x14ac:dyDescent="0.25">
      <c r="A2092">
        <v>2327</v>
      </c>
      <c r="C2092" s="5">
        <v>2</v>
      </c>
    </row>
    <row r="2093" spans="1:5" x14ac:dyDescent="0.25">
      <c r="A2093">
        <v>2328</v>
      </c>
      <c r="C2093" s="5">
        <v>2</v>
      </c>
    </row>
    <row r="2094" spans="1:5" x14ac:dyDescent="0.25">
      <c r="A2094">
        <v>2329</v>
      </c>
      <c r="C2094" s="5">
        <v>2</v>
      </c>
    </row>
    <row r="2095" spans="1:5" x14ac:dyDescent="0.25">
      <c r="A2095">
        <v>2330</v>
      </c>
      <c r="C2095" s="5">
        <v>2</v>
      </c>
      <c r="D2095" s="2">
        <v>3</v>
      </c>
    </row>
    <row r="2096" spans="1:5" x14ac:dyDescent="0.25">
      <c r="A2096">
        <v>2331</v>
      </c>
      <c r="C2096" s="5">
        <v>2</v>
      </c>
      <c r="D2096" s="2">
        <v>3</v>
      </c>
    </row>
    <row r="2097" spans="1:5" x14ac:dyDescent="0.25">
      <c r="A2097">
        <v>2332</v>
      </c>
      <c r="C2097" s="5">
        <v>2</v>
      </c>
      <c r="D2097" s="2">
        <v>3</v>
      </c>
    </row>
    <row r="2098" spans="1:5" x14ac:dyDescent="0.25">
      <c r="A2098">
        <v>2333</v>
      </c>
      <c r="C2098" s="5">
        <v>2</v>
      </c>
      <c r="D2098" s="2">
        <v>3</v>
      </c>
      <c r="E2098" s="4">
        <v>4</v>
      </c>
    </row>
    <row r="2099" spans="1:5" x14ac:dyDescent="0.25">
      <c r="A2099">
        <v>2334</v>
      </c>
      <c r="D2099" s="2">
        <v>3</v>
      </c>
      <c r="E2099" s="4">
        <v>4</v>
      </c>
    </row>
    <row r="2100" spans="1:5" x14ac:dyDescent="0.25">
      <c r="A2100">
        <v>2335</v>
      </c>
      <c r="D2100" s="2">
        <v>3</v>
      </c>
      <c r="E2100" s="4">
        <v>4</v>
      </c>
    </row>
    <row r="2101" spans="1:5" x14ac:dyDescent="0.25">
      <c r="A2101">
        <v>2336</v>
      </c>
      <c r="D2101" s="2">
        <v>3</v>
      </c>
      <c r="E2101" s="4">
        <v>4</v>
      </c>
    </row>
    <row r="2102" spans="1:5" x14ac:dyDescent="0.25">
      <c r="A2102">
        <v>2337</v>
      </c>
      <c r="D2102" s="2">
        <v>3</v>
      </c>
      <c r="E2102" s="4">
        <v>4</v>
      </c>
    </row>
    <row r="2103" spans="1:5" x14ac:dyDescent="0.25">
      <c r="A2103">
        <v>2338</v>
      </c>
      <c r="D2103" s="2">
        <v>3</v>
      </c>
      <c r="E2103" s="4">
        <v>4</v>
      </c>
    </row>
    <row r="2104" spans="1:5" x14ac:dyDescent="0.25">
      <c r="A2104">
        <v>2339</v>
      </c>
      <c r="B2104" s="3">
        <v>1</v>
      </c>
      <c r="D2104" s="2">
        <v>3</v>
      </c>
      <c r="E2104" s="4">
        <v>4</v>
      </c>
    </row>
    <row r="2105" spans="1:5" x14ac:dyDescent="0.25">
      <c r="A2105">
        <v>2340</v>
      </c>
      <c r="B2105" s="3">
        <v>1</v>
      </c>
      <c r="D2105" s="2">
        <v>3</v>
      </c>
      <c r="E2105" s="4">
        <v>4</v>
      </c>
    </row>
    <row r="2106" spans="1:5" x14ac:dyDescent="0.25">
      <c r="A2106">
        <v>2341</v>
      </c>
      <c r="B2106" s="3">
        <v>1</v>
      </c>
      <c r="E2106" s="4">
        <v>4</v>
      </c>
    </row>
    <row r="2107" spans="1:5" x14ac:dyDescent="0.25">
      <c r="A2107">
        <v>2342</v>
      </c>
      <c r="B2107" s="3">
        <v>1</v>
      </c>
      <c r="E2107" s="4">
        <v>4</v>
      </c>
    </row>
    <row r="2108" spans="1:5" x14ac:dyDescent="0.25">
      <c r="A2108">
        <v>2343</v>
      </c>
      <c r="B2108" s="3">
        <v>1</v>
      </c>
    </row>
    <row r="2109" spans="1:5" x14ac:dyDescent="0.25">
      <c r="A2109">
        <v>2344</v>
      </c>
      <c r="B2109" s="3">
        <v>1</v>
      </c>
    </row>
    <row r="2110" spans="1:5" x14ac:dyDescent="0.25">
      <c r="A2110">
        <v>2345</v>
      </c>
      <c r="B2110" s="3">
        <v>1</v>
      </c>
    </row>
    <row r="2111" spans="1:5" x14ac:dyDescent="0.25">
      <c r="A2111">
        <v>2346</v>
      </c>
      <c r="B2111" s="3">
        <v>1</v>
      </c>
    </row>
    <row r="2112" spans="1:5" x14ac:dyDescent="0.25">
      <c r="A2112">
        <v>2347</v>
      </c>
      <c r="B2112" s="3">
        <v>1</v>
      </c>
      <c r="C2112" s="5">
        <v>2</v>
      </c>
    </row>
    <row r="2113" spans="1:5" x14ac:dyDescent="0.25">
      <c r="A2113">
        <v>2348</v>
      </c>
      <c r="B2113" s="3">
        <v>1</v>
      </c>
      <c r="C2113" s="5">
        <v>2</v>
      </c>
    </row>
    <row r="2114" spans="1:5" x14ac:dyDescent="0.25">
      <c r="A2114">
        <v>2349</v>
      </c>
      <c r="B2114" s="3">
        <v>1</v>
      </c>
      <c r="C2114" s="5">
        <v>2</v>
      </c>
    </row>
    <row r="2115" spans="1:5" x14ac:dyDescent="0.25">
      <c r="A2115">
        <v>2350</v>
      </c>
      <c r="C2115" s="5">
        <v>2</v>
      </c>
    </row>
    <row r="2116" spans="1:5" x14ac:dyDescent="0.25">
      <c r="A2116">
        <v>2351</v>
      </c>
      <c r="C2116" s="5">
        <v>2</v>
      </c>
    </row>
    <row r="2117" spans="1:5" x14ac:dyDescent="0.25">
      <c r="A2117">
        <v>2352</v>
      </c>
      <c r="C2117" s="5">
        <v>2</v>
      </c>
    </row>
    <row r="2118" spans="1:5" x14ac:dyDescent="0.25">
      <c r="A2118">
        <v>2353</v>
      </c>
      <c r="C2118" s="5">
        <v>2</v>
      </c>
    </row>
    <row r="2119" spans="1:5" x14ac:dyDescent="0.25">
      <c r="A2119">
        <v>2354</v>
      </c>
      <c r="C2119" s="5">
        <v>2</v>
      </c>
      <c r="D2119" s="2">
        <v>3</v>
      </c>
    </row>
    <row r="2120" spans="1:5" x14ac:dyDescent="0.25">
      <c r="A2120">
        <v>2355</v>
      </c>
      <c r="C2120" s="5">
        <v>2</v>
      </c>
      <c r="D2120" s="2">
        <v>3</v>
      </c>
    </row>
    <row r="2121" spans="1:5" x14ac:dyDescent="0.25">
      <c r="A2121">
        <v>2356</v>
      </c>
      <c r="D2121" s="2">
        <v>3</v>
      </c>
      <c r="E2121" s="4">
        <v>4</v>
      </c>
    </row>
    <row r="2122" spans="1:5" x14ac:dyDescent="0.25">
      <c r="A2122">
        <v>2357</v>
      </c>
      <c r="D2122" s="2">
        <v>3</v>
      </c>
      <c r="E2122" s="4">
        <v>4</v>
      </c>
    </row>
    <row r="2123" spans="1:5" x14ac:dyDescent="0.25">
      <c r="A2123">
        <v>2358</v>
      </c>
      <c r="D2123" s="2">
        <v>3</v>
      </c>
      <c r="E2123" s="4">
        <v>4</v>
      </c>
    </row>
    <row r="2124" spans="1:5" x14ac:dyDescent="0.25">
      <c r="A2124">
        <v>2359</v>
      </c>
      <c r="D2124" s="2">
        <v>3</v>
      </c>
      <c r="E2124" s="4">
        <v>4</v>
      </c>
    </row>
    <row r="2125" spans="1:5" x14ac:dyDescent="0.25">
      <c r="A2125">
        <v>2360</v>
      </c>
      <c r="D2125" s="2">
        <v>3</v>
      </c>
      <c r="E2125" s="4">
        <v>4</v>
      </c>
    </row>
    <row r="2126" spans="1:5" x14ac:dyDescent="0.25">
      <c r="A2126">
        <v>2361</v>
      </c>
      <c r="B2126" s="3">
        <v>1</v>
      </c>
      <c r="D2126" s="2">
        <v>3</v>
      </c>
      <c r="E2126" s="4">
        <v>4</v>
      </c>
    </row>
    <row r="2127" spans="1:5" x14ac:dyDescent="0.25">
      <c r="A2127">
        <v>2362</v>
      </c>
      <c r="B2127" s="3">
        <v>1</v>
      </c>
      <c r="D2127" s="2">
        <v>3</v>
      </c>
      <c r="E2127" s="4">
        <v>4</v>
      </c>
    </row>
    <row r="2128" spans="1:5" x14ac:dyDescent="0.25">
      <c r="A2128">
        <v>2363</v>
      </c>
      <c r="B2128" s="3">
        <v>1</v>
      </c>
      <c r="D2128" s="2">
        <v>3</v>
      </c>
      <c r="E2128" s="4">
        <v>4</v>
      </c>
    </row>
    <row r="2129" spans="1:5" x14ac:dyDescent="0.25">
      <c r="A2129">
        <v>2364</v>
      </c>
      <c r="B2129" s="3">
        <v>1</v>
      </c>
      <c r="E2129" s="4">
        <v>4</v>
      </c>
    </row>
    <row r="2130" spans="1:5" x14ac:dyDescent="0.25">
      <c r="A2130">
        <v>2365</v>
      </c>
      <c r="B2130" s="3">
        <v>1</v>
      </c>
      <c r="E2130" s="4">
        <v>4</v>
      </c>
    </row>
    <row r="2131" spans="1:5" x14ac:dyDescent="0.25">
      <c r="A2131">
        <v>2366</v>
      </c>
      <c r="B2131" s="3">
        <v>1</v>
      </c>
    </row>
    <row r="2132" spans="1:5" x14ac:dyDescent="0.25">
      <c r="A2132">
        <v>2367</v>
      </c>
      <c r="B2132" s="3">
        <v>1</v>
      </c>
    </row>
    <row r="2133" spans="1:5" x14ac:dyDescent="0.25">
      <c r="A2133">
        <v>2368</v>
      </c>
      <c r="B2133" s="3">
        <v>1</v>
      </c>
      <c r="C2133" s="5">
        <v>2</v>
      </c>
    </row>
    <row r="2134" spans="1:5" x14ac:dyDescent="0.25">
      <c r="A2134">
        <v>2369</v>
      </c>
      <c r="B2134" s="3">
        <v>1</v>
      </c>
      <c r="C2134" s="5">
        <v>2</v>
      </c>
    </row>
    <row r="2135" spans="1:5" x14ac:dyDescent="0.25">
      <c r="A2135">
        <v>2370</v>
      </c>
      <c r="B2135" s="3">
        <v>1</v>
      </c>
      <c r="C2135" s="5">
        <v>2</v>
      </c>
    </row>
    <row r="2136" spans="1:5" x14ac:dyDescent="0.25">
      <c r="A2136">
        <v>2371</v>
      </c>
      <c r="C2136" s="5">
        <v>2</v>
      </c>
    </row>
    <row r="2137" spans="1:5" x14ac:dyDescent="0.25">
      <c r="A2137">
        <v>2372</v>
      </c>
      <c r="C2137" s="5">
        <v>2</v>
      </c>
    </row>
    <row r="2138" spans="1:5" x14ac:dyDescent="0.25">
      <c r="A2138">
        <v>2373</v>
      </c>
      <c r="C2138" s="5">
        <v>2</v>
      </c>
    </row>
    <row r="2139" spans="1:5" x14ac:dyDescent="0.25">
      <c r="A2139">
        <v>2374</v>
      </c>
      <c r="C2139" s="5">
        <v>2</v>
      </c>
    </row>
    <row r="2140" spans="1:5" x14ac:dyDescent="0.25">
      <c r="A2140">
        <v>2375</v>
      </c>
      <c r="C2140" s="5">
        <v>2</v>
      </c>
    </row>
    <row r="2141" spans="1:5" x14ac:dyDescent="0.25">
      <c r="A2141">
        <v>2376</v>
      </c>
      <c r="C2141" s="5">
        <v>2</v>
      </c>
    </row>
    <row r="2142" spans="1:5" x14ac:dyDescent="0.25">
      <c r="A2142">
        <v>2377</v>
      </c>
      <c r="C2142" s="5">
        <v>2</v>
      </c>
    </row>
    <row r="2143" spans="1:5" x14ac:dyDescent="0.25">
      <c r="A2143">
        <v>2378</v>
      </c>
      <c r="D2143" s="2">
        <v>3</v>
      </c>
      <c r="E2143" s="4">
        <v>4</v>
      </c>
    </row>
    <row r="2144" spans="1:5" x14ac:dyDescent="0.25">
      <c r="A2144">
        <v>2379</v>
      </c>
      <c r="D2144" s="2">
        <v>3</v>
      </c>
      <c r="E2144" s="4">
        <v>4</v>
      </c>
    </row>
    <row r="2145" spans="1:5" x14ac:dyDescent="0.25">
      <c r="A2145">
        <v>2380</v>
      </c>
      <c r="D2145" s="2">
        <v>3</v>
      </c>
      <c r="E2145" s="4">
        <v>4</v>
      </c>
    </row>
    <row r="2146" spans="1:5" x14ac:dyDescent="0.25">
      <c r="A2146">
        <v>2381</v>
      </c>
      <c r="D2146" s="2">
        <v>3</v>
      </c>
      <c r="E2146" s="4">
        <v>4</v>
      </c>
    </row>
    <row r="2147" spans="1:5" x14ac:dyDescent="0.25">
      <c r="A2147">
        <v>2382</v>
      </c>
      <c r="D2147" s="2">
        <v>3</v>
      </c>
      <c r="E2147" s="4">
        <v>4</v>
      </c>
    </row>
    <row r="2148" spans="1:5" x14ac:dyDescent="0.25">
      <c r="A2148">
        <v>2383</v>
      </c>
      <c r="B2148" s="3">
        <v>1</v>
      </c>
      <c r="D2148" s="2">
        <v>3</v>
      </c>
      <c r="E2148" s="4">
        <v>4</v>
      </c>
    </row>
    <row r="2149" spans="1:5" x14ac:dyDescent="0.25">
      <c r="A2149">
        <v>2384</v>
      </c>
      <c r="B2149" s="3">
        <v>1</v>
      </c>
      <c r="D2149" s="2">
        <v>3</v>
      </c>
      <c r="E2149" s="4">
        <v>4</v>
      </c>
    </row>
    <row r="2150" spans="1:5" x14ac:dyDescent="0.25">
      <c r="A2150">
        <v>2385</v>
      </c>
      <c r="B2150" s="3">
        <v>1</v>
      </c>
      <c r="D2150" s="2">
        <v>3</v>
      </c>
      <c r="E2150" s="4">
        <v>4</v>
      </c>
    </row>
    <row r="2151" spans="1:5" x14ac:dyDescent="0.25">
      <c r="A2151">
        <v>2386</v>
      </c>
      <c r="B2151" s="3">
        <v>1</v>
      </c>
      <c r="E2151" s="4">
        <v>4</v>
      </c>
    </row>
    <row r="2152" spans="1:5" x14ac:dyDescent="0.25">
      <c r="A2152">
        <v>2387</v>
      </c>
      <c r="B2152" s="3">
        <v>1</v>
      </c>
      <c r="E2152" s="4">
        <v>4</v>
      </c>
    </row>
    <row r="2153" spans="1:5" x14ac:dyDescent="0.25">
      <c r="A2153">
        <v>2388</v>
      </c>
      <c r="B2153" s="3">
        <v>1</v>
      </c>
      <c r="E2153" s="4">
        <v>4</v>
      </c>
    </row>
    <row r="2154" spans="1:5" x14ac:dyDescent="0.25">
      <c r="A2154">
        <v>2389</v>
      </c>
      <c r="B2154" s="3">
        <v>1</v>
      </c>
    </row>
    <row r="2155" spans="1:5" x14ac:dyDescent="0.25">
      <c r="A2155">
        <v>2390</v>
      </c>
      <c r="B2155" s="3">
        <v>1</v>
      </c>
    </row>
    <row r="2156" spans="1:5" x14ac:dyDescent="0.25">
      <c r="A2156">
        <v>2391</v>
      </c>
      <c r="B2156" s="3">
        <v>1</v>
      </c>
    </row>
    <row r="2157" spans="1:5" x14ac:dyDescent="0.25">
      <c r="A2157">
        <v>2392</v>
      </c>
      <c r="B2157" s="3">
        <v>1</v>
      </c>
      <c r="C2157" s="5">
        <v>2</v>
      </c>
    </row>
    <row r="2158" spans="1:5" x14ac:dyDescent="0.25">
      <c r="A2158">
        <v>2393</v>
      </c>
      <c r="B2158" s="3">
        <v>1</v>
      </c>
      <c r="C2158" s="5">
        <v>2</v>
      </c>
    </row>
    <row r="2159" spans="1:5" x14ac:dyDescent="0.25">
      <c r="A2159">
        <v>2394</v>
      </c>
      <c r="B2159" s="3">
        <v>1</v>
      </c>
      <c r="C2159" s="5">
        <v>2</v>
      </c>
    </row>
    <row r="2160" spans="1:5" x14ac:dyDescent="0.25">
      <c r="A2160">
        <v>2395</v>
      </c>
      <c r="C2160" s="5">
        <v>2</v>
      </c>
    </row>
    <row r="2161" spans="1:5" x14ac:dyDescent="0.25">
      <c r="A2161">
        <v>2396</v>
      </c>
      <c r="C2161" s="5">
        <v>2</v>
      </c>
    </row>
    <row r="2162" spans="1:5" x14ac:dyDescent="0.25">
      <c r="A2162">
        <v>2397</v>
      </c>
      <c r="C2162" s="5">
        <v>2</v>
      </c>
    </row>
    <row r="2163" spans="1:5" x14ac:dyDescent="0.25">
      <c r="A2163">
        <v>2398</v>
      </c>
      <c r="C2163" s="5">
        <v>2</v>
      </c>
    </row>
    <row r="2164" spans="1:5" x14ac:dyDescent="0.25">
      <c r="A2164">
        <v>2399</v>
      </c>
      <c r="C2164" s="5">
        <v>2</v>
      </c>
      <c r="D2164" s="2">
        <v>3</v>
      </c>
    </row>
    <row r="2165" spans="1:5" x14ac:dyDescent="0.25">
      <c r="A2165">
        <v>2400</v>
      </c>
      <c r="C2165" s="5">
        <v>2</v>
      </c>
      <c r="D2165" s="2">
        <v>3</v>
      </c>
    </row>
    <row r="2166" spans="1:5" x14ac:dyDescent="0.25">
      <c r="A2166">
        <v>2401</v>
      </c>
      <c r="C2166" s="5">
        <v>2</v>
      </c>
      <c r="D2166" s="2">
        <v>3</v>
      </c>
    </row>
    <row r="2167" spans="1:5" x14ac:dyDescent="0.25">
      <c r="A2167">
        <v>2402</v>
      </c>
      <c r="D2167" s="2">
        <v>3</v>
      </c>
      <c r="E2167" s="4">
        <v>4</v>
      </c>
    </row>
    <row r="2168" spans="1:5" x14ac:dyDescent="0.25">
      <c r="A2168">
        <v>2403</v>
      </c>
      <c r="D2168" s="2">
        <v>3</v>
      </c>
      <c r="E2168" s="4">
        <v>4</v>
      </c>
    </row>
    <row r="2169" spans="1:5" x14ac:dyDescent="0.25">
      <c r="A2169">
        <v>2404</v>
      </c>
      <c r="D2169" s="2">
        <v>3</v>
      </c>
      <c r="E2169" s="4">
        <v>4</v>
      </c>
    </row>
    <row r="2170" spans="1:5" x14ac:dyDescent="0.25">
      <c r="A2170">
        <v>2405</v>
      </c>
      <c r="D2170" s="2">
        <v>3</v>
      </c>
      <c r="E2170" s="4">
        <v>4</v>
      </c>
    </row>
    <row r="2171" spans="1:5" x14ac:dyDescent="0.25">
      <c r="A2171">
        <v>2406</v>
      </c>
      <c r="D2171" s="2">
        <v>3</v>
      </c>
      <c r="E2171" s="4">
        <v>4</v>
      </c>
    </row>
    <row r="2172" spans="1:5" x14ac:dyDescent="0.25">
      <c r="A2172">
        <v>2407</v>
      </c>
      <c r="D2172" s="2">
        <v>3</v>
      </c>
      <c r="E2172" s="4">
        <v>4</v>
      </c>
    </row>
    <row r="2173" spans="1:5" x14ac:dyDescent="0.25">
      <c r="A2173">
        <v>2408</v>
      </c>
      <c r="B2173" s="3">
        <v>1</v>
      </c>
      <c r="D2173" s="2">
        <v>3</v>
      </c>
      <c r="E2173" s="4">
        <v>4</v>
      </c>
    </row>
    <row r="2174" spans="1:5" x14ac:dyDescent="0.25">
      <c r="A2174">
        <v>2409</v>
      </c>
      <c r="B2174" s="3">
        <v>1</v>
      </c>
      <c r="D2174" s="2">
        <v>3</v>
      </c>
      <c r="E2174" s="4">
        <v>4</v>
      </c>
    </row>
    <row r="2175" spans="1:5" x14ac:dyDescent="0.25">
      <c r="A2175">
        <v>2410</v>
      </c>
      <c r="B2175" s="3">
        <v>1</v>
      </c>
      <c r="E2175" s="4">
        <v>4</v>
      </c>
    </row>
    <row r="2176" spans="1:5" x14ac:dyDescent="0.25">
      <c r="A2176">
        <v>2411</v>
      </c>
      <c r="B2176" s="3">
        <v>1</v>
      </c>
      <c r="E2176" s="4">
        <v>4</v>
      </c>
    </row>
    <row r="2177" spans="1:5" x14ac:dyDescent="0.25">
      <c r="A2177">
        <v>2412</v>
      </c>
      <c r="B2177" s="3">
        <v>1</v>
      </c>
    </row>
    <row r="2178" spans="1:5" x14ac:dyDescent="0.25">
      <c r="A2178">
        <v>2413</v>
      </c>
      <c r="B2178" s="3">
        <v>1</v>
      </c>
    </row>
    <row r="2179" spans="1:5" x14ac:dyDescent="0.25">
      <c r="A2179">
        <v>2414</v>
      </c>
      <c r="B2179" s="3">
        <v>1</v>
      </c>
    </row>
    <row r="2180" spans="1:5" x14ac:dyDescent="0.25">
      <c r="A2180">
        <v>2415</v>
      </c>
      <c r="B2180" s="3">
        <v>1</v>
      </c>
      <c r="C2180" s="5">
        <v>2</v>
      </c>
    </row>
    <row r="2181" spans="1:5" x14ac:dyDescent="0.25">
      <c r="A2181">
        <v>2416</v>
      </c>
      <c r="B2181" s="3">
        <v>1</v>
      </c>
      <c r="C2181" s="5">
        <v>2</v>
      </c>
    </row>
    <row r="2182" spans="1:5" x14ac:dyDescent="0.25">
      <c r="A2182">
        <v>2417</v>
      </c>
      <c r="B2182" s="3">
        <v>1</v>
      </c>
      <c r="C2182" s="5">
        <v>2</v>
      </c>
    </row>
    <row r="2183" spans="1:5" x14ac:dyDescent="0.25">
      <c r="A2183">
        <v>2418</v>
      </c>
      <c r="B2183" s="3">
        <v>1</v>
      </c>
      <c r="C2183" s="5">
        <v>2</v>
      </c>
    </row>
    <row r="2184" spans="1:5" x14ac:dyDescent="0.25">
      <c r="A2184">
        <v>2419</v>
      </c>
      <c r="B2184" s="3">
        <v>1</v>
      </c>
      <c r="C2184" s="5">
        <v>2</v>
      </c>
    </row>
    <row r="2185" spans="1:5" x14ac:dyDescent="0.25">
      <c r="A2185">
        <v>2420</v>
      </c>
      <c r="C2185" s="5">
        <v>2</v>
      </c>
    </row>
    <row r="2186" spans="1:5" x14ac:dyDescent="0.25">
      <c r="A2186">
        <v>2421</v>
      </c>
      <c r="C2186" s="5">
        <v>2</v>
      </c>
    </row>
    <row r="2187" spans="1:5" x14ac:dyDescent="0.25">
      <c r="A2187">
        <v>2422</v>
      </c>
      <c r="C2187" s="5">
        <v>2</v>
      </c>
    </row>
    <row r="2188" spans="1:5" x14ac:dyDescent="0.25">
      <c r="A2188">
        <v>2423</v>
      </c>
      <c r="C2188" s="5">
        <v>2</v>
      </c>
    </row>
    <row r="2189" spans="1:5" x14ac:dyDescent="0.25">
      <c r="A2189">
        <v>2424</v>
      </c>
      <c r="C2189" s="5">
        <v>2</v>
      </c>
    </row>
    <row r="2190" spans="1:5" x14ac:dyDescent="0.25">
      <c r="A2190">
        <v>2425</v>
      </c>
      <c r="C2190" s="5">
        <v>2</v>
      </c>
      <c r="D2190" s="2">
        <v>3</v>
      </c>
      <c r="E2190" s="4">
        <v>4</v>
      </c>
    </row>
    <row r="2191" spans="1:5" x14ac:dyDescent="0.25">
      <c r="A2191">
        <v>2426</v>
      </c>
      <c r="D2191" s="2">
        <v>3</v>
      </c>
      <c r="E2191" s="4">
        <v>4</v>
      </c>
    </row>
    <row r="2192" spans="1:5" x14ac:dyDescent="0.25">
      <c r="A2192">
        <v>2427</v>
      </c>
      <c r="D2192" s="2">
        <v>3</v>
      </c>
      <c r="E2192" s="4">
        <v>4</v>
      </c>
    </row>
    <row r="2193" spans="1:5" x14ac:dyDescent="0.25">
      <c r="A2193">
        <v>2428</v>
      </c>
      <c r="D2193" s="2">
        <v>3</v>
      </c>
      <c r="E2193" s="4">
        <v>4</v>
      </c>
    </row>
    <row r="2194" spans="1:5" x14ac:dyDescent="0.25">
      <c r="A2194">
        <v>2429</v>
      </c>
      <c r="D2194" s="2">
        <v>3</v>
      </c>
      <c r="E2194" s="4">
        <v>4</v>
      </c>
    </row>
    <row r="2195" spans="1:5" x14ac:dyDescent="0.25">
      <c r="A2195">
        <v>2430</v>
      </c>
      <c r="D2195" s="2">
        <v>3</v>
      </c>
      <c r="E2195" s="4">
        <v>4</v>
      </c>
    </row>
    <row r="2196" spans="1:5" x14ac:dyDescent="0.25">
      <c r="A2196">
        <v>2431</v>
      </c>
      <c r="B2196" s="3">
        <v>1</v>
      </c>
      <c r="D2196" s="2">
        <v>3</v>
      </c>
      <c r="E2196" s="4">
        <v>4</v>
      </c>
    </row>
    <row r="2197" spans="1:5" x14ac:dyDescent="0.25">
      <c r="A2197">
        <v>2432</v>
      </c>
      <c r="B2197" s="3">
        <v>1</v>
      </c>
      <c r="D2197" s="2">
        <v>3</v>
      </c>
      <c r="E2197" s="4">
        <v>4</v>
      </c>
    </row>
    <row r="2198" spans="1:5" x14ac:dyDescent="0.25">
      <c r="A2198">
        <v>2433</v>
      </c>
      <c r="B2198" s="3">
        <v>1</v>
      </c>
      <c r="D2198" s="2">
        <v>3</v>
      </c>
      <c r="E2198" s="4">
        <v>4</v>
      </c>
    </row>
    <row r="2199" spans="1:5" x14ac:dyDescent="0.25">
      <c r="A2199">
        <v>2434</v>
      </c>
      <c r="B2199" s="3">
        <v>1</v>
      </c>
      <c r="E2199" s="4">
        <v>4</v>
      </c>
    </row>
    <row r="2200" spans="1:5" x14ac:dyDescent="0.25">
      <c r="A2200">
        <v>2435</v>
      </c>
      <c r="B2200" s="3">
        <v>1</v>
      </c>
    </row>
    <row r="2201" spans="1:5" x14ac:dyDescent="0.25">
      <c r="A2201">
        <v>2436</v>
      </c>
      <c r="B2201" s="3">
        <v>1</v>
      </c>
    </row>
    <row r="2202" spans="1:5" x14ac:dyDescent="0.25">
      <c r="A2202">
        <v>2437</v>
      </c>
      <c r="B2202" s="3">
        <v>1</v>
      </c>
    </row>
    <row r="2203" spans="1:5" x14ac:dyDescent="0.25">
      <c r="A2203">
        <v>2438</v>
      </c>
      <c r="B2203" s="3">
        <v>1</v>
      </c>
      <c r="C2203" s="5">
        <v>2</v>
      </c>
    </row>
    <row r="2204" spans="1:5" x14ac:dyDescent="0.25">
      <c r="A2204">
        <v>2439</v>
      </c>
      <c r="B2204" s="3">
        <v>1</v>
      </c>
      <c r="C2204" s="5">
        <v>2</v>
      </c>
    </row>
    <row r="2205" spans="1:5" x14ac:dyDescent="0.25">
      <c r="A2205">
        <v>2440</v>
      </c>
      <c r="B2205" s="3">
        <v>1</v>
      </c>
      <c r="C2205" s="5">
        <v>2</v>
      </c>
    </row>
    <row r="2206" spans="1:5" x14ac:dyDescent="0.25">
      <c r="A2206">
        <v>2441</v>
      </c>
      <c r="B2206" s="3">
        <v>1</v>
      </c>
      <c r="C2206" s="5">
        <v>2</v>
      </c>
    </row>
    <row r="2207" spans="1:5" x14ac:dyDescent="0.25">
      <c r="A2207">
        <v>2442</v>
      </c>
      <c r="C2207" s="5">
        <v>2</v>
      </c>
    </row>
    <row r="2208" spans="1:5" x14ac:dyDescent="0.25">
      <c r="A2208">
        <v>2443</v>
      </c>
      <c r="C2208" s="5">
        <v>2</v>
      </c>
    </row>
    <row r="2209" spans="1:6" x14ac:dyDescent="0.25">
      <c r="A2209">
        <v>2444</v>
      </c>
      <c r="C2209" s="5">
        <v>2</v>
      </c>
    </row>
    <row r="2210" spans="1:6" x14ac:dyDescent="0.25">
      <c r="A2210">
        <v>2445</v>
      </c>
      <c r="C2210" s="5">
        <v>2</v>
      </c>
    </row>
    <row r="2211" spans="1:6" x14ac:dyDescent="0.25">
      <c r="A2211">
        <v>2446</v>
      </c>
      <c r="C2211" s="5">
        <v>2</v>
      </c>
    </row>
    <row r="2212" spans="1:6" x14ac:dyDescent="0.25">
      <c r="A2212">
        <v>2447</v>
      </c>
      <c r="C2212" s="5">
        <v>2</v>
      </c>
    </row>
    <row r="2213" spans="1:6" x14ac:dyDescent="0.25">
      <c r="A2213">
        <v>2448</v>
      </c>
      <c r="C2213" s="5">
        <v>2</v>
      </c>
    </row>
    <row r="2214" spans="1:6" x14ac:dyDescent="0.25">
      <c r="A2214">
        <v>2449</v>
      </c>
      <c r="C2214" s="5">
        <v>2</v>
      </c>
      <c r="D2214" s="2">
        <v>3</v>
      </c>
    </row>
    <row r="2215" spans="1:6" x14ac:dyDescent="0.25">
      <c r="A2215">
        <v>2450</v>
      </c>
      <c r="D2215" s="2">
        <v>3</v>
      </c>
    </row>
    <row r="2216" spans="1:6" x14ac:dyDescent="0.25">
      <c r="A2216">
        <v>2451</v>
      </c>
      <c r="B2216" s="3">
        <v>1</v>
      </c>
      <c r="D2216" s="2">
        <v>3</v>
      </c>
      <c r="E2216" s="4">
        <v>4</v>
      </c>
    </row>
    <row r="2217" spans="1:6" x14ac:dyDescent="0.25">
      <c r="A2217">
        <v>2452</v>
      </c>
      <c r="B2217" s="3">
        <v>1</v>
      </c>
      <c r="D2217" s="2">
        <v>3</v>
      </c>
      <c r="E2217" s="4">
        <v>4</v>
      </c>
    </row>
    <row r="2218" spans="1:6" x14ac:dyDescent="0.25">
      <c r="A2218">
        <v>2453</v>
      </c>
      <c r="B2218" s="3">
        <v>1</v>
      </c>
      <c r="D2218" s="2">
        <v>3</v>
      </c>
      <c r="E2218" s="4">
        <v>4</v>
      </c>
      <c r="F2218" t="s">
        <v>22</v>
      </c>
    </row>
    <row r="2219" spans="1:6" x14ac:dyDescent="0.25">
      <c r="A2219">
        <v>2486</v>
      </c>
    </row>
    <row r="2220" spans="1:6" x14ac:dyDescent="0.25">
      <c r="A2220">
        <v>2487</v>
      </c>
    </row>
    <row r="2221" spans="1:6" x14ac:dyDescent="0.25">
      <c r="A2221">
        <v>2488</v>
      </c>
      <c r="F2221" t="s">
        <v>22</v>
      </c>
    </row>
    <row r="2222" spans="1:6" x14ac:dyDescent="0.25">
      <c r="A2222">
        <v>2489</v>
      </c>
      <c r="B2222" s="3">
        <v>1</v>
      </c>
    </row>
    <row r="2223" spans="1:6" x14ac:dyDescent="0.25">
      <c r="A2223">
        <v>2490</v>
      </c>
      <c r="B2223" s="3">
        <v>1</v>
      </c>
      <c r="E2223" s="4">
        <v>4</v>
      </c>
    </row>
    <row r="2224" spans="1:6" x14ac:dyDescent="0.25">
      <c r="A2224">
        <v>2491</v>
      </c>
      <c r="B2224" s="3">
        <v>1</v>
      </c>
      <c r="E2224" s="4">
        <v>4</v>
      </c>
    </row>
    <row r="2225" spans="1:5" x14ac:dyDescent="0.25">
      <c r="A2225">
        <v>2492</v>
      </c>
      <c r="B2225" s="3">
        <v>1</v>
      </c>
      <c r="E2225" s="4">
        <v>4</v>
      </c>
    </row>
    <row r="2226" spans="1:5" x14ac:dyDescent="0.25">
      <c r="A2226">
        <v>2493</v>
      </c>
      <c r="B2226" s="3">
        <v>1</v>
      </c>
      <c r="E2226" s="4">
        <v>4</v>
      </c>
    </row>
    <row r="2227" spans="1:5" x14ac:dyDescent="0.25">
      <c r="A2227">
        <v>2494</v>
      </c>
      <c r="B2227" s="3">
        <v>1</v>
      </c>
      <c r="E2227" s="4">
        <v>4</v>
      </c>
    </row>
    <row r="2228" spans="1:5" x14ac:dyDescent="0.25">
      <c r="A2228">
        <v>2495</v>
      </c>
      <c r="B2228" s="3">
        <v>1</v>
      </c>
      <c r="E2228" s="4">
        <v>4</v>
      </c>
    </row>
    <row r="2229" spans="1:5" x14ac:dyDescent="0.25">
      <c r="A2229">
        <v>2496</v>
      </c>
      <c r="B2229" s="3">
        <v>1</v>
      </c>
      <c r="E2229" s="4">
        <v>4</v>
      </c>
    </row>
    <row r="2230" spans="1:5" x14ac:dyDescent="0.25">
      <c r="A2230">
        <v>2497</v>
      </c>
      <c r="B2230" s="3">
        <v>1</v>
      </c>
      <c r="E2230" s="4">
        <v>4</v>
      </c>
    </row>
    <row r="2231" spans="1:5" x14ac:dyDescent="0.25">
      <c r="A2231">
        <v>2498</v>
      </c>
      <c r="B2231" s="3">
        <v>1</v>
      </c>
      <c r="E2231" s="4">
        <v>4</v>
      </c>
    </row>
    <row r="2232" spans="1:5" x14ac:dyDescent="0.25">
      <c r="A2232">
        <v>2499</v>
      </c>
      <c r="B2232" s="3">
        <v>1</v>
      </c>
      <c r="E2232" s="4">
        <v>4</v>
      </c>
    </row>
    <row r="2233" spans="1:5" x14ac:dyDescent="0.25">
      <c r="A2233">
        <v>2500</v>
      </c>
      <c r="B2233" s="3">
        <v>1</v>
      </c>
      <c r="E2233" s="4">
        <v>4</v>
      </c>
    </row>
    <row r="2234" spans="1:5" x14ac:dyDescent="0.25">
      <c r="A2234">
        <v>2501</v>
      </c>
      <c r="B2234" s="3">
        <v>1</v>
      </c>
      <c r="E2234" s="4">
        <v>4</v>
      </c>
    </row>
    <row r="2235" spans="1:5" x14ac:dyDescent="0.25">
      <c r="A2235">
        <v>2502</v>
      </c>
      <c r="B2235" s="3">
        <v>1</v>
      </c>
      <c r="E2235" s="4">
        <v>4</v>
      </c>
    </row>
    <row r="2236" spans="1:5" x14ac:dyDescent="0.25">
      <c r="A2236">
        <v>2503</v>
      </c>
      <c r="B2236" s="3">
        <v>1</v>
      </c>
      <c r="E2236" s="4">
        <v>4</v>
      </c>
    </row>
    <row r="2237" spans="1:5" x14ac:dyDescent="0.25">
      <c r="A2237">
        <v>2504</v>
      </c>
      <c r="C2237" s="5">
        <v>2</v>
      </c>
      <c r="E2237" s="4">
        <v>4</v>
      </c>
    </row>
    <row r="2238" spans="1:5" x14ac:dyDescent="0.25">
      <c r="A2238">
        <v>2505</v>
      </c>
      <c r="C2238" s="5">
        <v>2</v>
      </c>
      <c r="E2238" s="4">
        <v>4</v>
      </c>
    </row>
    <row r="2239" spans="1:5" x14ac:dyDescent="0.25">
      <c r="A2239">
        <v>2506</v>
      </c>
      <c r="C2239" s="5">
        <v>2</v>
      </c>
      <c r="D2239" s="2">
        <v>3</v>
      </c>
    </row>
    <row r="2240" spans="1:5" x14ac:dyDescent="0.25">
      <c r="A2240">
        <v>2507</v>
      </c>
      <c r="C2240" s="5">
        <v>2</v>
      </c>
      <c r="D2240" s="2">
        <v>3</v>
      </c>
    </row>
    <row r="2241" spans="1:5" x14ac:dyDescent="0.25">
      <c r="A2241">
        <v>2508</v>
      </c>
      <c r="C2241" s="5">
        <v>2</v>
      </c>
      <c r="D2241" s="2">
        <v>3</v>
      </c>
    </row>
    <row r="2242" spans="1:5" x14ac:dyDescent="0.25">
      <c r="A2242">
        <v>2509</v>
      </c>
      <c r="C2242" s="5">
        <v>2</v>
      </c>
      <c r="D2242" s="2">
        <v>3</v>
      </c>
    </row>
    <row r="2243" spans="1:5" x14ac:dyDescent="0.25">
      <c r="A2243">
        <v>2510</v>
      </c>
      <c r="C2243" s="5">
        <v>2</v>
      </c>
      <c r="D2243" s="2">
        <v>3</v>
      </c>
    </row>
    <row r="2244" spans="1:5" x14ac:dyDescent="0.25">
      <c r="A2244">
        <v>2511</v>
      </c>
      <c r="C2244" s="5">
        <v>2</v>
      </c>
      <c r="D2244" s="2">
        <v>3</v>
      </c>
    </row>
    <row r="2245" spans="1:5" x14ac:dyDescent="0.25">
      <c r="A2245">
        <v>2512</v>
      </c>
      <c r="C2245" s="5">
        <v>2</v>
      </c>
      <c r="D2245" s="2">
        <v>3</v>
      </c>
    </row>
    <row r="2246" spans="1:5" x14ac:dyDescent="0.25">
      <c r="A2246">
        <v>2513</v>
      </c>
      <c r="C2246" s="5">
        <v>2</v>
      </c>
      <c r="D2246" s="2">
        <v>3</v>
      </c>
    </row>
    <row r="2247" spans="1:5" x14ac:dyDescent="0.25">
      <c r="A2247">
        <v>2514</v>
      </c>
      <c r="C2247" s="5">
        <v>2</v>
      </c>
      <c r="D2247" s="2">
        <v>3</v>
      </c>
    </row>
    <row r="2248" spans="1:5" x14ac:dyDescent="0.25">
      <c r="A2248">
        <v>2515</v>
      </c>
      <c r="C2248" s="5">
        <v>2</v>
      </c>
      <c r="D2248" s="2">
        <v>3</v>
      </c>
    </row>
    <row r="2249" spans="1:5" x14ac:dyDescent="0.25">
      <c r="A2249">
        <v>2516</v>
      </c>
      <c r="C2249" s="5">
        <v>2</v>
      </c>
      <c r="D2249" s="2">
        <v>3</v>
      </c>
    </row>
    <row r="2250" spans="1:5" x14ac:dyDescent="0.25">
      <c r="A2250">
        <v>2517</v>
      </c>
      <c r="C2250" s="5">
        <v>2</v>
      </c>
      <c r="D2250" s="2">
        <v>3</v>
      </c>
    </row>
    <row r="2251" spans="1:5" x14ac:dyDescent="0.25">
      <c r="A2251">
        <v>2518</v>
      </c>
      <c r="B2251" s="3">
        <v>1</v>
      </c>
      <c r="D2251" s="2">
        <v>3</v>
      </c>
    </row>
    <row r="2252" spans="1:5" x14ac:dyDescent="0.25">
      <c r="A2252">
        <v>2519</v>
      </c>
      <c r="B2252" s="3">
        <v>1</v>
      </c>
      <c r="D2252" s="2">
        <v>3</v>
      </c>
    </row>
    <row r="2253" spans="1:5" x14ac:dyDescent="0.25">
      <c r="A2253">
        <v>2520</v>
      </c>
      <c r="B2253" s="3">
        <v>1</v>
      </c>
    </row>
    <row r="2254" spans="1:5" x14ac:dyDescent="0.25">
      <c r="A2254">
        <v>2521</v>
      </c>
      <c r="B2254" s="3">
        <v>1</v>
      </c>
    </row>
    <row r="2255" spans="1:5" x14ac:dyDescent="0.25">
      <c r="A2255">
        <v>2522</v>
      </c>
      <c r="B2255" s="3">
        <v>1</v>
      </c>
      <c r="E2255" s="4">
        <v>4</v>
      </c>
    </row>
    <row r="2256" spans="1:5" x14ac:dyDescent="0.25">
      <c r="A2256">
        <v>2523</v>
      </c>
      <c r="B2256" s="3">
        <v>1</v>
      </c>
      <c r="E2256" s="4">
        <v>4</v>
      </c>
    </row>
    <row r="2257" spans="1:5" x14ac:dyDescent="0.25">
      <c r="A2257">
        <v>2524</v>
      </c>
      <c r="B2257" s="3">
        <v>1</v>
      </c>
      <c r="E2257" s="4">
        <v>4</v>
      </c>
    </row>
    <row r="2258" spans="1:5" x14ac:dyDescent="0.25">
      <c r="A2258">
        <v>2525</v>
      </c>
      <c r="B2258" s="3">
        <v>1</v>
      </c>
      <c r="E2258" s="4">
        <v>4</v>
      </c>
    </row>
    <row r="2259" spans="1:5" x14ac:dyDescent="0.25">
      <c r="A2259">
        <v>2526</v>
      </c>
      <c r="B2259" s="3">
        <v>1</v>
      </c>
      <c r="E2259" s="4">
        <v>4</v>
      </c>
    </row>
    <row r="2260" spans="1:5" x14ac:dyDescent="0.25">
      <c r="A2260">
        <v>2527</v>
      </c>
      <c r="B2260" s="3">
        <v>1</v>
      </c>
      <c r="E2260" s="4">
        <v>4</v>
      </c>
    </row>
    <row r="2261" spans="1:5" x14ac:dyDescent="0.25">
      <c r="A2261">
        <v>2528</v>
      </c>
      <c r="B2261" s="3">
        <v>1</v>
      </c>
      <c r="E2261" s="4">
        <v>4</v>
      </c>
    </row>
    <row r="2262" spans="1:5" x14ac:dyDescent="0.25">
      <c r="A2262">
        <v>2529</v>
      </c>
      <c r="B2262" s="3">
        <v>1</v>
      </c>
      <c r="E2262" s="4">
        <v>4</v>
      </c>
    </row>
    <row r="2263" spans="1:5" x14ac:dyDescent="0.25">
      <c r="A2263">
        <v>2530</v>
      </c>
      <c r="B2263" s="3">
        <v>1</v>
      </c>
      <c r="E2263" s="4">
        <v>4</v>
      </c>
    </row>
    <row r="2264" spans="1:5" x14ac:dyDescent="0.25">
      <c r="A2264">
        <v>2531</v>
      </c>
      <c r="E2264" s="4">
        <v>4</v>
      </c>
    </row>
    <row r="2265" spans="1:5" x14ac:dyDescent="0.25">
      <c r="A2265">
        <v>2532</v>
      </c>
      <c r="D2265" s="2">
        <v>3</v>
      </c>
      <c r="E2265" s="4">
        <v>4</v>
      </c>
    </row>
    <row r="2266" spans="1:5" x14ac:dyDescent="0.25">
      <c r="A2266">
        <v>2533</v>
      </c>
      <c r="C2266" s="5">
        <v>2</v>
      </c>
      <c r="D2266" s="2">
        <v>3</v>
      </c>
      <c r="E2266" s="4">
        <v>4</v>
      </c>
    </row>
    <row r="2267" spans="1:5" x14ac:dyDescent="0.25">
      <c r="A2267">
        <v>2534</v>
      </c>
      <c r="C2267" s="5">
        <v>2</v>
      </c>
      <c r="D2267" s="2">
        <v>3</v>
      </c>
      <c r="E2267" s="4">
        <v>4</v>
      </c>
    </row>
    <row r="2268" spans="1:5" x14ac:dyDescent="0.25">
      <c r="A2268">
        <v>2535</v>
      </c>
      <c r="C2268" s="5">
        <v>2</v>
      </c>
      <c r="D2268" s="2">
        <v>3</v>
      </c>
    </row>
    <row r="2269" spans="1:5" x14ac:dyDescent="0.25">
      <c r="A2269">
        <v>2536</v>
      </c>
      <c r="C2269" s="5">
        <v>2</v>
      </c>
      <c r="D2269" s="2">
        <v>3</v>
      </c>
    </row>
    <row r="2270" spans="1:5" x14ac:dyDescent="0.25">
      <c r="A2270">
        <v>2537</v>
      </c>
      <c r="C2270" s="5">
        <v>2</v>
      </c>
      <c r="D2270" s="2">
        <v>3</v>
      </c>
    </row>
    <row r="2271" spans="1:5" x14ac:dyDescent="0.25">
      <c r="A2271">
        <v>2538</v>
      </c>
      <c r="C2271" s="5">
        <v>2</v>
      </c>
      <c r="D2271" s="2">
        <v>3</v>
      </c>
    </row>
    <row r="2272" spans="1:5" x14ac:dyDescent="0.25">
      <c r="A2272">
        <v>2539</v>
      </c>
      <c r="C2272" s="5">
        <v>2</v>
      </c>
      <c r="D2272" s="2">
        <v>3</v>
      </c>
    </row>
    <row r="2273" spans="1:5" x14ac:dyDescent="0.25">
      <c r="A2273">
        <v>2540</v>
      </c>
      <c r="C2273" s="5">
        <v>2</v>
      </c>
      <c r="D2273" s="2">
        <v>3</v>
      </c>
    </row>
    <row r="2274" spans="1:5" x14ac:dyDescent="0.25">
      <c r="A2274">
        <v>2541</v>
      </c>
      <c r="C2274" s="5">
        <v>2</v>
      </c>
      <c r="D2274" s="2">
        <v>3</v>
      </c>
    </row>
    <row r="2275" spans="1:5" x14ac:dyDescent="0.25">
      <c r="A2275">
        <v>2542</v>
      </c>
      <c r="C2275" s="5">
        <v>2</v>
      </c>
      <c r="D2275" s="2">
        <v>3</v>
      </c>
    </row>
    <row r="2276" spans="1:5" x14ac:dyDescent="0.25">
      <c r="A2276">
        <v>2543</v>
      </c>
      <c r="C2276" s="5">
        <v>2</v>
      </c>
    </row>
    <row r="2277" spans="1:5" x14ac:dyDescent="0.25">
      <c r="A2277">
        <v>2544</v>
      </c>
      <c r="B2277" s="3">
        <v>1</v>
      </c>
    </row>
    <row r="2278" spans="1:5" x14ac:dyDescent="0.25">
      <c r="A2278">
        <v>2545</v>
      </c>
      <c r="B2278" s="3">
        <v>1</v>
      </c>
    </row>
    <row r="2279" spans="1:5" x14ac:dyDescent="0.25">
      <c r="A2279">
        <v>2546</v>
      </c>
      <c r="B2279" s="3">
        <v>1</v>
      </c>
    </row>
    <row r="2280" spans="1:5" x14ac:dyDescent="0.25">
      <c r="A2280">
        <v>2547</v>
      </c>
      <c r="B2280" s="3">
        <v>1</v>
      </c>
    </row>
    <row r="2281" spans="1:5" x14ac:dyDescent="0.25">
      <c r="A2281">
        <v>2548</v>
      </c>
      <c r="B2281" s="3">
        <v>1</v>
      </c>
      <c r="E2281" s="4">
        <v>4</v>
      </c>
    </row>
    <row r="2282" spans="1:5" x14ac:dyDescent="0.25">
      <c r="A2282">
        <v>2549</v>
      </c>
      <c r="B2282" s="3">
        <v>1</v>
      </c>
      <c r="E2282" s="4">
        <v>4</v>
      </c>
    </row>
    <row r="2283" spans="1:5" x14ac:dyDescent="0.25">
      <c r="A2283">
        <v>2550</v>
      </c>
      <c r="B2283" s="3">
        <v>1</v>
      </c>
      <c r="E2283" s="4">
        <v>4</v>
      </c>
    </row>
    <row r="2284" spans="1:5" x14ac:dyDescent="0.25">
      <c r="A2284">
        <v>2551</v>
      </c>
      <c r="B2284" s="3">
        <v>1</v>
      </c>
      <c r="E2284" s="4">
        <v>4</v>
      </c>
    </row>
    <row r="2285" spans="1:5" x14ac:dyDescent="0.25">
      <c r="A2285">
        <v>2552</v>
      </c>
      <c r="B2285" s="3">
        <v>1</v>
      </c>
      <c r="E2285" s="4">
        <v>4</v>
      </c>
    </row>
    <row r="2286" spans="1:5" x14ac:dyDescent="0.25">
      <c r="A2286">
        <v>2553</v>
      </c>
      <c r="D2286" s="2">
        <v>3</v>
      </c>
      <c r="E2286" s="4">
        <v>4</v>
      </c>
    </row>
    <row r="2287" spans="1:5" x14ac:dyDescent="0.25">
      <c r="A2287">
        <v>2554</v>
      </c>
      <c r="D2287" s="2">
        <v>3</v>
      </c>
      <c r="E2287" s="4">
        <v>4</v>
      </c>
    </row>
    <row r="2288" spans="1:5" x14ac:dyDescent="0.25">
      <c r="A2288">
        <v>2555</v>
      </c>
      <c r="D2288" s="2">
        <v>3</v>
      </c>
      <c r="E2288" s="4">
        <v>4</v>
      </c>
    </row>
    <row r="2289" spans="1:5" x14ac:dyDescent="0.25">
      <c r="A2289">
        <v>2556</v>
      </c>
      <c r="D2289" s="2">
        <v>3</v>
      </c>
      <c r="E2289" s="4">
        <v>4</v>
      </c>
    </row>
    <row r="2290" spans="1:5" x14ac:dyDescent="0.25">
      <c r="A2290">
        <v>2557</v>
      </c>
      <c r="D2290" s="2">
        <v>3</v>
      </c>
      <c r="E2290" s="4">
        <v>4</v>
      </c>
    </row>
    <row r="2291" spans="1:5" x14ac:dyDescent="0.25">
      <c r="A2291">
        <v>2558</v>
      </c>
      <c r="D2291" s="2">
        <v>3</v>
      </c>
      <c r="E2291" s="4">
        <v>4</v>
      </c>
    </row>
    <row r="2292" spans="1:5" x14ac:dyDescent="0.25">
      <c r="A2292">
        <v>2559</v>
      </c>
      <c r="C2292" s="5">
        <v>2</v>
      </c>
      <c r="D2292" s="2">
        <v>3</v>
      </c>
    </row>
    <row r="2293" spans="1:5" x14ac:dyDescent="0.25">
      <c r="A2293">
        <v>2560</v>
      </c>
      <c r="C2293" s="5">
        <v>2</v>
      </c>
      <c r="D2293" s="2">
        <v>3</v>
      </c>
    </row>
    <row r="2294" spans="1:5" x14ac:dyDescent="0.25">
      <c r="A2294">
        <v>2561</v>
      </c>
      <c r="C2294" s="5">
        <v>2</v>
      </c>
      <c r="D2294" s="2">
        <v>3</v>
      </c>
    </row>
    <row r="2295" spans="1:5" x14ac:dyDescent="0.25">
      <c r="A2295">
        <v>2562</v>
      </c>
      <c r="C2295" s="5">
        <v>2</v>
      </c>
      <c r="D2295" s="2">
        <v>3</v>
      </c>
    </row>
    <row r="2296" spans="1:5" x14ac:dyDescent="0.25">
      <c r="A2296">
        <v>2563</v>
      </c>
      <c r="C2296" s="5">
        <v>2</v>
      </c>
    </row>
    <row r="2297" spans="1:5" x14ac:dyDescent="0.25">
      <c r="A2297">
        <v>2564</v>
      </c>
      <c r="C2297" s="5">
        <v>2</v>
      </c>
    </row>
    <row r="2298" spans="1:5" x14ac:dyDescent="0.25">
      <c r="A2298">
        <v>2565</v>
      </c>
      <c r="C2298" s="5">
        <v>2</v>
      </c>
    </row>
    <row r="2299" spans="1:5" x14ac:dyDescent="0.25">
      <c r="A2299">
        <v>2566</v>
      </c>
      <c r="B2299" s="3">
        <v>1</v>
      </c>
      <c r="C2299" s="5">
        <v>2</v>
      </c>
    </row>
    <row r="2300" spans="1:5" x14ac:dyDescent="0.25">
      <c r="A2300">
        <v>2567</v>
      </c>
      <c r="B2300" s="3">
        <v>1</v>
      </c>
      <c r="C2300" s="5">
        <v>2</v>
      </c>
    </row>
    <row r="2301" spans="1:5" x14ac:dyDescent="0.25">
      <c r="A2301">
        <v>2568</v>
      </c>
      <c r="B2301" s="3">
        <v>1</v>
      </c>
      <c r="C2301" s="5">
        <v>2</v>
      </c>
    </row>
    <row r="2302" spans="1:5" x14ac:dyDescent="0.25">
      <c r="A2302">
        <v>2569</v>
      </c>
      <c r="B2302" s="3">
        <v>1</v>
      </c>
    </row>
    <row r="2303" spans="1:5" x14ac:dyDescent="0.25">
      <c r="A2303">
        <v>2570</v>
      </c>
      <c r="B2303" s="3">
        <v>1</v>
      </c>
    </row>
    <row r="2304" spans="1:5" x14ac:dyDescent="0.25">
      <c r="A2304">
        <v>2571</v>
      </c>
      <c r="B2304" s="3">
        <v>1</v>
      </c>
    </row>
    <row r="2305" spans="1:5" x14ac:dyDescent="0.25">
      <c r="A2305">
        <v>2572</v>
      </c>
      <c r="B2305" s="3">
        <v>1</v>
      </c>
      <c r="E2305" s="4">
        <v>4</v>
      </c>
    </row>
    <row r="2306" spans="1:5" x14ac:dyDescent="0.25">
      <c r="A2306">
        <v>2573</v>
      </c>
      <c r="B2306" s="3">
        <v>1</v>
      </c>
      <c r="E2306" s="4">
        <v>4</v>
      </c>
    </row>
    <row r="2307" spans="1:5" x14ac:dyDescent="0.25">
      <c r="A2307">
        <v>2574</v>
      </c>
      <c r="B2307" s="3">
        <v>1</v>
      </c>
      <c r="E2307" s="4">
        <v>4</v>
      </c>
    </row>
    <row r="2308" spans="1:5" x14ac:dyDescent="0.25">
      <c r="A2308">
        <v>2575</v>
      </c>
      <c r="D2308" s="2">
        <v>3</v>
      </c>
      <c r="E2308" s="4">
        <v>4</v>
      </c>
    </row>
    <row r="2309" spans="1:5" x14ac:dyDescent="0.25">
      <c r="A2309">
        <v>2576</v>
      </c>
      <c r="D2309" s="2">
        <v>3</v>
      </c>
      <c r="E2309" s="4">
        <v>4</v>
      </c>
    </row>
    <row r="2310" spans="1:5" x14ac:dyDescent="0.25">
      <c r="A2310">
        <v>2577</v>
      </c>
      <c r="D2310" s="2">
        <v>3</v>
      </c>
      <c r="E2310" s="4">
        <v>4</v>
      </c>
    </row>
    <row r="2311" spans="1:5" x14ac:dyDescent="0.25">
      <c r="A2311">
        <v>2578</v>
      </c>
      <c r="D2311" s="2">
        <v>3</v>
      </c>
      <c r="E2311" s="4">
        <v>4</v>
      </c>
    </row>
    <row r="2312" spans="1:5" x14ac:dyDescent="0.25">
      <c r="A2312">
        <v>2579</v>
      </c>
      <c r="D2312" s="2">
        <v>3</v>
      </c>
      <c r="E2312" s="4">
        <v>4</v>
      </c>
    </row>
    <row r="2313" spans="1:5" x14ac:dyDescent="0.25">
      <c r="A2313">
        <v>2580</v>
      </c>
      <c r="C2313" s="5">
        <v>2</v>
      </c>
      <c r="D2313" s="2">
        <v>3</v>
      </c>
      <c r="E2313" s="4">
        <v>4</v>
      </c>
    </row>
    <row r="2314" spans="1:5" x14ac:dyDescent="0.25">
      <c r="A2314">
        <v>2581</v>
      </c>
      <c r="C2314" s="5">
        <v>2</v>
      </c>
      <c r="D2314" s="2">
        <v>3</v>
      </c>
      <c r="E2314" s="4">
        <v>4</v>
      </c>
    </row>
    <row r="2315" spans="1:5" x14ac:dyDescent="0.25">
      <c r="A2315">
        <v>2582</v>
      </c>
      <c r="C2315" s="5">
        <v>2</v>
      </c>
      <c r="D2315" s="2">
        <v>3</v>
      </c>
    </row>
    <row r="2316" spans="1:5" x14ac:dyDescent="0.25">
      <c r="A2316">
        <v>2583</v>
      </c>
      <c r="C2316" s="5">
        <v>2</v>
      </c>
      <c r="D2316" s="2">
        <v>3</v>
      </c>
    </row>
    <row r="2317" spans="1:5" x14ac:dyDescent="0.25">
      <c r="A2317">
        <v>2584</v>
      </c>
      <c r="C2317" s="5">
        <v>2</v>
      </c>
    </row>
    <row r="2318" spans="1:5" x14ac:dyDescent="0.25">
      <c r="A2318">
        <v>2585</v>
      </c>
      <c r="C2318" s="5">
        <v>2</v>
      </c>
    </row>
    <row r="2319" spans="1:5" x14ac:dyDescent="0.25">
      <c r="A2319">
        <v>2586</v>
      </c>
      <c r="C2319" s="5">
        <v>2</v>
      </c>
    </row>
    <row r="2320" spans="1:5" x14ac:dyDescent="0.25">
      <c r="A2320">
        <v>2587</v>
      </c>
      <c r="C2320" s="5">
        <v>2</v>
      </c>
    </row>
    <row r="2321" spans="1:5" x14ac:dyDescent="0.25">
      <c r="A2321">
        <v>2588</v>
      </c>
      <c r="B2321" s="3">
        <v>1</v>
      </c>
      <c r="C2321" s="5">
        <v>2</v>
      </c>
    </row>
    <row r="2322" spans="1:5" x14ac:dyDescent="0.25">
      <c r="A2322">
        <v>2589</v>
      </c>
      <c r="B2322" s="3">
        <v>1</v>
      </c>
      <c r="C2322" s="5">
        <v>2</v>
      </c>
    </row>
    <row r="2323" spans="1:5" x14ac:dyDescent="0.25">
      <c r="A2323">
        <v>2590</v>
      </c>
      <c r="B2323" s="3">
        <v>1</v>
      </c>
    </row>
    <row r="2324" spans="1:5" x14ac:dyDescent="0.25">
      <c r="A2324">
        <v>2591</v>
      </c>
      <c r="B2324" s="3">
        <v>1</v>
      </c>
    </row>
    <row r="2325" spans="1:5" x14ac:dyDescent="0.25">
      <c r="A2325">
        <v>2592</v>
      </c>
      <c r="B2325" s="3">
        <v>1</v>
      </c>
    </row>
    <row r="2326" spans="1:5" x14ac:dyDescent="0.25">
      <c r="A2326">
        <v>2593</v>
      </c>
      <c r="B2326" s="3">
        <v>1</v>
      </c>
    </row>
    <row r="2327" spans="1:5" x14ac:dyDescent="0.25">
      <c r="A2327">
        <v>2594</v>
      </c>
      <c r="B2327" s="3">
        <v>1</v>
      </c>
      <c r="E2327" s="4">
        <v>4</v>
      </c>
    </row>
    <row r="2328" spans="1:5" x14ac:dyDescent="0.25">
      <c r="A2328">
        <v>2595</v>
      </c>
      <c r="B2328" s="3">
        <v>1</v>
      </c>
      <c r="E2328" s="4">
        <v>4</v>
      </c>
    </row>
    <row r="2329" spans="1:5" x14ac:dyDescent="0.25">
      <c r="A2329">
        <v>2596</v>
      </c>
      <c r="B2329" s="3">
        <v>1</v>
      </c>
      <c r="E2329" s="4">
        <v>4</v>
      </c>
    </row>
    <row r="2330" spans="1:5" x14ac:dyDescent="0.25">
      <c r="A2330">
        <v>2597</v>
      </c>
      <c r="D2330" s="2">
        <v>3</v>
      </c>
      <c r="E2330" s="4">
        <v>4</v>
      </c>
    </row>
    <row r="2331" spans="1:5" x14ac:dyDescent="0.25">
      <c r="A2331">
        <v>2598</v>
      </c>
      <c r="D2331" s="2">
        <v>3</v>
      </c>
      <c r="E2331" s="4">
        <v>4</v>
      </c>
    </row>
    <row r="2332" spans="1:5" x14ac:dyDescent="0.25">
      <c r="A2332">
        <v>2599</v>
      </c>
      <c r="D2332" s="2">
        <v>3</v>
      </c>
      <c r="E2332" s="4">
        <v>4</v>
      </c>
    </row>
    <row r="2333" spans="1:5" x14ac:dyDescent="0.25">
      <c r="A2333">
        <v>2600</v>
      </c>
      <c r="D2333" s="2">
        <v>3</v>
      </c>
      <c r="E2333" s="4">
        <v>4</v>
      </c>
    </row>
    <row r="2334" spans="1:5" x14ac:dyDescent="0.25">
      <c r="A2334">
        <v>2601</v>
      </c>
      <c r="D2334" s="2">
        <v>3</v>
      </c>
      <c r="E2334" s="4">
        <v>4</v>
      </c>
    </row>
    <row r="2335" spans="1:5" x14ac:dyDescent="0.25">
      <c r="A2335">
        <v>2602</v>
      </c>
      <c r="C2335" s="5">
        <v>2</v>
      </c>
      <c r="D2335" s="2">
        <v>3</v>
      </c>
      <c r="E2335" s="4">
        <v>4</v>
      </c>
    </row>
    <row r="2336" spans="1:5" x14ac:dyDescent="0.25">
      <c r="A2336">
        <v>2603</v>
      </c>
      <c r="C2336" s="5">
        <v>2</v>
      </c>
      <c r="D2336" s="2">
        <v>3</v>
      </c>
      <c r="E2336" s="4">
        <v>4</v>
      </c>
    </row>
    <row r="2337" spans="1:5" x14ac:dyDescent="0.25">
      <c r="A2337">
        <v>2604</v>
      </c>
      <c r="C2337" s="5">
        <v>2</v>
      </c>
      <c r="D2337" s="2">
        <v>3</v>
      </c>
    </row>
    <row r="2338" spans="1:5" x14ac:dyDescent="0.25">
      <c r="A2338">
        <v>2605</v>
      </c>
      <c r="C2338" s="5">
        <v>2</v>
      </c>
      <c r="D2338" s="2">
        <v>3</v>
      </c>
    </row>
    <row r="2339" spans="1:5" x14ac:dyDescent="0.25">
      <c r="A2339">
        <v>2606</v>
      </c>
      <c r="C2339" s="5">
        <v>2</v>
      </c>
      <c r="D2339" s="2">
        <v>3</v>
      </c>
    </row>
    <row r="2340" spans="1:5" x14ac:dyDescent="0.25">
      <c r="A2340">
        <v>2607</v>
      </c>
      <c r="C2340" s="5">
        <v>2</v>
      </c>
    </row>
    <row r="2341" spans="1:5" x14ac:dyDescent="0.25">
      <c r="A2341">
        <v>2608</v>
      </c>
      <c r="C2341" s="5">
        <v>2</v>
      </c>
    </row>
    <row r="2342" spans="1:5" x14ac:dyDescent="0.25">
      <c r="A2342">
        <v>2609</v>
      </c>
      <c r="C2342" s="5">
        <v>2</v>
      </c>
    </row>
    <row r="2343" spans="1:5" x14ac:dyDescent="0.25">
      <c r="A2343">
        <v>2610</v>
      </c>
      <c r="B2343" s="3">
        <v>1</v>
      </c>
      <c r="C2343" s="5">
        <v>2</v>
      </c>
    </row>
    <row r="2344" spans="1:5" x14ac:dyDescent="0.25">
      <c r="A2344">
        <v>2611</v>
      </c>
      <c r="B2344" s="3">
        <v>1</v>
      </c>
      <c r="C2344" s="5">
        <v>2</v>
      </c>
    </row>
    <row r="2345" spans="1:5" x14ac:dyDescent="0.25">
      <c r="A2345">
        <v>2612</v>
      </c>
      <c r="B2345" s="3">
        <v>1</v>
      </c>
      <c r="C2345" s="5">
        <v>2</v>
      </c>
    </row>
    <row r="2346" spans="1:5" x14ac:dyDescent="0.25">
      <c r="A2346">
        <v>2613</v>
      </c>
      <c r="B2346" s="3">
        <v>1</v>
      </c>
    </row>
    <row r="2347" spans="1:5" x14ac:dyDescent="0.25">
      <c r="A2347">
        <v>2614</v>
      </c>
      <c r="B2347" s="3">
        <v>1</v>
      </c>
    </row>
    <row r="2348" spans="1:5" x14ac:dyDescent="0.25">
      <c r="A2348">
        <v>2615</v>
      </c>
      <c r="B2348" s="3">
        <v>1</v>
      </c>
    </row>
    <row r="2349" spans="1:5" x14ac:dyDescent="0.25">
      <c r="A2349">
        <v>2616</v>
      </c>
      <c r="B2349" s="3">
        <v>1</v>
      </c>
      <c r="E2349" s="4">
        <v>4</v>
      </c>
    </row>
    <row r="2350" spans="1:5" x14ac:dyDescent="0.25">
      <c r="A2350">
        <v>2617</v>
      </c>
      <c r="B2350" s="3">
        <v>1</v>
      </c>
      <c r="E2350" s="4">
        <v>4</v>
      </c>
    </row>
    <row r="2351" spans="1:5" x14ac:dyDescent="0.25">
      <c r="A2351">
        <v>2618</v>
      </c>
      <c r="B2351" s="3">
        <v>1</v>
      </c>
      <c r="E2351" s="4">
        <v>4</v>
      </c>
    </row>
    <row r="2352" spans="1:5" x14ac:dyDescent="0.25">
      <c r="A2352">
        <v>2619</v>
      </c>
      <c r="D2352" s="2">
        <v>3</v>
      </c>
      <c r="E2352" s="4">
        <v>4</v>
      </c>
    </row>
    <row r="2353" spans="1:5" x14ac:dyDescent="0.25">
      <c r="A2353">
        <v>2620</v>
      </c>
      <c r="D2353" s="2">
        <v>3</v>
      </c>
      <c r="E2353" s="4">
        <v>4</v>
      </c>
    </row>
    <row r="2354" spans="1:5" x14ac:dyDescent="0.25">
      <c r="A2354">
        <v>2621</v>
      </c>
      <c r="D2354" s="2">
        <v>3</v>
      </c>
      <c r="E2354" s="4">
        <v>4</v>
      </c>
    </row>
    <row r="2355" spans="1:5" x14ac:dyDescent="0.25">
      <c r="A2355">
        <v>2622</v>
      </c>
      <c r="D2355" s="2">
        <v>3</v>
      </c>
      <c r="E2355" s="4">
        <v>4</v>
      </c>
    </row>
    <row r="2356" spans="1:5" x14ac:dyDescent="0.25">
      <c r="A2356">
        <v>2623</v>
      </c>
      <c r="D2356" s="2">
        <v>3</v>
      </c>
      <c r="E2356" s="4">
        <v>4</v>
      </c>
    </row>
    <row r="2357" spans="1:5" x14ac:dyDescent="0.25">
      <c r="A2357">
        <v>2624</v>
      </c>
      <c r="D2357" s="2">
        <v>3</v>
      </c>
      <c r="E2357" s="4">
        <v>4</v>
      </c>
    </row>
    <row r="2358" spans="1:5" x14ac:dyDescent="0.25">
      <c r="A2358">
        <v>2625</v>
      </c>
      <c r="D2358" s="2">
        <v>3</v>
      </c>
      <c r="E2358" s="4">
        <v>4</v>
      </c>
    </row>
    <row r="2359" spans="1:5" x14ac:dyDescent="0.25">
      <c r="A2359">
        <v>2626</v>
      </c>
      <c r="D2359" s="2">
        <v>3</v>
      </c>
    </row>
    <row r="2360" spans="1:5" x14ac:dyDescent="0.25">
      <c r="A2360">
        <v>2627</v>
      </c>
      <c r="C2360" s="5">
        <v>2</v>
      </c>
      <c r="D2360" s="2">
        <v>3</v>
      </c>
    </row>
    <row r="2361" spans="1:5" x14ac:dyDescent="0.25">
      <c r="A2361">
        <v>2628</v>
      </c>
      <c r="C2361" s="5">
        <v>2</v>
      </c>
    </row>
    <row r="2362" spans="1:5" x14ac:dyDescent="0.25">
      <c r="A2362">
        <v>2629</v>
      </c>
      <c r="C2362" s="5">
        <v>2</v>
      </c>
    </row>
    <row r="2363" spans="1:5" x14ac:dyDescent="0.25">
      <c r="A2363">
        <v>2630</v>
      </c>
      <c r="C2363" s="5">
        <v>2</v>
      </c>
    </row>
    <row r="2364" spans="1:5" x14ac:dyDescent="0.25">
      <c r="A2364">
        <v>2631</v>
      </c>
      <c r="C2364" s="5">
        <v>2</v>
      </c>
    </row>
    <row r="2365" spans="1:5" x14ac:dyDescent="0.25">
      <c r="A2365">
        <v>2632</v>
      </c>
      <c r="B2365" s="3">
        <v>1</v>
      </c>
      <c r="C2365" s="5">
        <v>2</v>
      </c>
    </row>
    <row r="2366" spans="1:5" x14ac:dyDescent="0.25">
      <c r="A2366">
        <v>2633</v>
      </c>
      <c r="B2366" s="3">
        <v>1</v>
      </c>
      <c r="C2366" s="5">
        <v>2</v>
      </c>
    </row>
    <row r="2367" spans="1:5" x14ac:dyDescent="0.25">
      <c r="A2367">
        <v>2634</v>
      </c>
      <c r="B2367" s="3">
        <v>1</v>
      </c>
      <c r="C2367" s="5">
        <v>2</v>
      </c>
    </row>
    <row r="2368" spans="1:5" x14ac:dyDescent="0.25">
      <c r="A2368">
        <v>2635</v>
      </c>
      <c r="B2368" s="3">
        <v>1</v>
      </c>
      <c r="C2368" s="5">
        <v>2</v>
      </c>
    </row>
    <row r="2369" spans="1:5" x14ac:dyDescent="0.25">
      <c r="A2369">
        <v>2636</v>
      </c>
      <c r="B2369" s="3">
        <v>1</v>
      </c>
    </row>
    <row r="2370" spans="1:5" x14ac:dyDescent="0.25">
      <c r="A2370">
        <v>2637</v>
      </c>
      <c r="B2370" s="3">
        <v>1</v>
      </c>
    </row>
    <row r="2371" spans="1:5" x14ac:dyDescent="0.25">
      <c r="A2371">
        <v>2638</v>
      </c>
      <c r="B2371" s="3">
        <v>1</v>
      </c>
    </row>
    <row r="2372" spans="1:5" x14ac:dyDescent="0.25">
      <c r="A2372">
        <v>2639</v>
      </c>
      <c r="B2372" s="3">
        <v>1</v>
      </c>
      <c r="E2372" s="4">
        <v>4</v>
      </c>
    </row>
    <row r="2373" spans="1:5" x14ac:dyDescent="0.25">
      <c r="A2373">
        <v>2640</v>
      </c>
      <c r="B2373" s="3">
        <v>1</v>
      </c>
      <c r="E2373" s="4">
        <v>4</v>
      </c>
    </row>
    <row r="2374" spans="1:5" x14ac:dyDescent="0.25">
      <c r="A2374">
        <v>2641</v>
      </c>
      <c r="D2374" s="2">
        <v>3</v>
      </c>
      <c r="E2374" s="4">
        <v>4</v>
      </c>
    </row>
    <row r="2375" spans="1:5" x14ac:dyDescent="0.25">
      <c r="A2375">
        <v>2642</v>
      </c>
      <c r="D2375" s="2">
        <v>3</v>
      </c>
      <c r="E2375" s="4">
        <v>4</v>
      </c>
    </row>
    <row r="2376" spans="1:5" x14ac:dyDescent="0.25">
      <c r="A2376">
        <v>2643</v>
      </c>
      <c r="D2376" s="2">
        <v>3</v>
      </c>
      <c r="E2376" s="4">
        <v>4</v>
      </c>
    </row>
    <row r="2377" spans="1:5" x14ac:dyDescent="0.25">
      <c r="A2377">
        <v>2644</v>
      </c>
      <c r="D2377" s="2">
        <v>3</v>
      </c>
      <c r="E2377" s="4">
        <v>4</v>
      </c>
    </row>
    <row r="2378" spans="1:5" x14ac:dyDescent="0.25">
      <c r="A2378">
        <v>2645</v>
      </c>
      <c r="D2378" s="2">
        <v>3</v>
      </c>
      <c r="E2378" s="4">
        <v>4</v>
      </c>
    </row>
    <row r="2379" spans="1:5" x14ac:dyDescent="0.25">
      <c r="A2379">
        <v>2646</v>
      </c>
      <c r="D2379" s="2">
        <v>3</v>
      </c>
      <c r="E2379" s="4">
        <v>4</v>
      </c>
    </row>
    <row r="2380" spans="1:5" x14ac:dyDescent="0.25">
      <c r="A2380">
        <v>2647</v>
      </c>
      <c r="C2380" s="5">
        <v>2</v>
      </c>
      <c r="D2380" s="2">
        <v>3</v>
      </c>
      <c r="E2380" s="4">
        <v>4</v>
      </c>
    </row>
    <row r="2381" spans="1:5" x14ac:dyDescent="0.25">
      <c r="A2381">
        <v>2648</v>
      </c>
      <c r="C2381" s="5">
        <v>2</v>
      </c>
      <c r="D2381" s="2">
        <v>3</v>
      </c>
      <c r="E2381" s="4">
        <v>4</v>
      </c>
    </row>
    <row r="2382" spans="1:5" x14ac:dyDescent="0.25">
      <c r="A2382">
        <v>2649</v>
      </c>
      <c r="C2382" s="5">
        <v>2</v>
      </c>
      <c r="D2382" s="2">
        <v>3</v>
      </c>
    </row>
    <row r="2383" spans="1:5" x14ac:dyDescent="0.25">
      <c r="A2383">
        <v>2650</v>
      </c>
      <c r="C2383" s="5">
        <v>2</v>
      </c>
    </row>
    <row r="2384" spans="1:5" x14ac:dyDescent="0.25">
      <c r="A2384">
        <v>2651</v>
      </c>
      <c r="C2384" s="5">
        <v>2</v>
      </c>
    </row>
    <row r="2385" spans="1:5" x14ac:dyDescent="0.25">
      <c r="A2385">
        <v>2652</v>
      </c>
      <c r="C2385" s="5">
        <v>2</v>
      </c>
    </row>
    <row r="2386" spans="1:5" x14ac:dyDescent="0.25">
      <c r="A2386">
        <v>2653</v>
      </c>
      <c r="B2386" s="3">
        <v>1</v>
      </c>
      <c r="C2386" s="5">
        <v>2</v>
      </c>
    </row>
    <row r="2387" spans="1:5" x14ac:dyDescent="0.25">
      <c r="A2387">
        <v>2654</v>
      </c>
      <c r="B2387" s="3">
        <v>1</v>
      </c>
      <c r="C2387" s="5">
        <v>2</v>
      </c>
    </row>
    <row r="2388" spans="1:5" x14ac:dyDescent="0.25">
      <c r="A2388">
        <v>2655</v>
      </c>
      <c r="B2388" s="3">
        <v>1</v>
      </c>
      <c r="C2388" s="5">
        <v>2</v>
      </c>
    </row>
    <row r="2389" spans="1:5" x14ac:dyDescent="0.25">
      <c r="A2389">
        <v>2656</v>
      </c>
      <c r="B2389" s="3">
        <v>1</v>
      </c>
    </row>
    <row r="2390" spans="1:5" x14ac:dyDescent="0.25">
      <c r="A2390">
        <v>2657</v>
      </c>
      <c r="B2390" s="3">
        <v>1</v>
      </c>
    </row>
    <row r="2391" spans="1:5" x14ac:dyDescent="0.25">
      <c r="A2391">
        <v>2658</v>
      </c>
      <c r="B2391" s="3">
        <v>1</v>
      </c>
    </row>
    <row r="2392" spans="1:5" x14ac:dyDescent="0.25">
      <c r="A2392">
        <v>2659</v>
      </c>
      <c r="B2392" s="3">
        <v>1</v>
      </c>
    </row>
    <row r="2393" spans="1:5" x14ac:dyDescent="0.25">
      <c r="A2393">
        <v>2660</v>
      </c>
      <c r="B2393" s="3">
        <v>1</v>
      </c>
      <c r="E2393" s="4">
        <v>4</v>
      </c>
    </row>
    <row r="2394" spans="1:5" x14ac:dyDescent="0.25">
      <c r="A2394">
        <v>2661</v>
      </c>
      <c r="B2394" s="3">
        <v>1</v>
      </c>
      <c r="E2394" s="4">
        <v>4</v>
      </c>
    </row>
    <row r="2395" spans="1:5" x14ac:dyDescent="0.25">
      <c r="A2395">
        <v>2662</v>
      </c>
      <c r="E2395" s="4">
        <v>4</v>
      </c>
    </row>
    <row r="2396" spans="1:5" x14ac:dyDescent="0.25">
      <c r="A2396">
        <v>2663</v>
      </c>
      <c r="D2396" s="2">
        <v>3</v>
      </c>
      <c r="E2396" s="4">
        <v>4</v>
      </c>
    </row>
    <row r="2397" spans="1:5" x14ac:dyDescent="0.25">
      <c r="A2397">
        <v>2664</v>
      </c>
      <c r="D2397" s="2">
        <v>3</v>
      </c>
      <c r="E2397" s="4">
        <v>4</v>
      </c>
    </row>
    <row r="2398" spans="1:5" x14ac:dyDescent="0.25">
      <c r="A2398">
        <v>2665</v>
      </c>
      <c r="D2398" s="2">
        <v>3</v>
      </c>
      <c r="E2398" s="4">
        <v>4</v>
      </c>
    </row>
    <row r="2399" spans="1:5" x14ac:dyDescent="0.25">
      <c r="A2399">
        <v>2666</v>
      </c>
      <c r="D2399" s="2">
        <v>3</v>
      </c>
      <c r="E2399" s="4">
        <v>4</v>
      </c>
    </row>
    <row r="2400" spans="1:5" x14ac:dyDescent="0.25">
      <c r="A2400">
        <v>2667</v>
      </c>
      <c r="D2400" s="2">
        <v>3</v>
      </c>
      <c r="E2400" s="4">
        <v>4</v>
      </c>
    </row>
    <row r="2401" spans="1:5" x14ac:dyDescent="0.25">
      <c r="A2401">
        <v>2668</v>
      </c>
      <c r="C2401" s="5">
        <v>2</v>
      </c>
      <c r="D2401" s="2">
        <v>3</v>
      </c>
      <c r="E2401" s="4">
        <v>4</v>
      </c>
    </row>
    <row r="2402" spans="1:5" x14ac:dyDescent="0.25">
      <c r="A2402">
        <v>2669</v>
      </c>
      <c r="C2402" s="5">
        <v>2</v>
      </c>
      <c r="D2402" s="2">
        <v>3</v>
      </c>
      <c r="E2402" s="4">
        <v>4</v>
      </c>
    </row>
    <row r="2403" spans="1:5" x14ac:dyDescent="0.25">
      <c r="A2403">
        <v>2670</v>
      </c>
      <c r="C2403" s="5">
        <v>2</v>
      </c>
      <c r="D2403" s="2">
        <v>3</v>
      </c>
    </row>
    <row r="2404" spans="1:5" x14ac:dyDescent="0.25">
      <c r="A2404">
        <v>2671</v>
      </c>
      <c r="C2404" s="5">
        <v>2</v>
      </c>
      <c r="D2404" s="2">
        <v>3</v>
      </c>
    </row>
    <row r="2405" spans="1:5" x14ac:dyDescent="0.25">
      <c r="A2405">
        <v>2672</v>
      </c>
      <c r="C2405" s="5">
        <v>2</v>
      </c>
    </row>
    <row r="2406" spans="1:5" x14ac:dyDescent="0.25">
      <c r="A2406">
        <v>2673</v>
      </c>
      <c r="C2406" s="5">
        <v>2</v>
      </c>
    </row>
    <row r="2407" spans="1:5" x14ac:dyDescent="0.25">
      <c r="A2407">
        <v>2674</v>
      </c>
      <c r="C2407" s="5">
        <v>2</v>
      </c>
    </row>
    <row r="2408" spans="1:5" x14ac:dyDescent="0.25">
      <c r="A2408">
        <v>2675</v>
      </c>
      <c r="B2408" s="3">
        <v>1</v>
      </c>
      <c r="C2408" s="5">
        <v>2</v>
      </c>
    </row>
    <row r="2409" spans="1:5" x14ac:dyDescent="0.25">
      <c r="A2409">
        <v>2676</v>
      </c>
      <c r="B2409" s="3">
        <v>1</v>
      </c>
      <c r="C2409" s="5">
        <v>2</v>
      </c>
    </row>
    <row r="2410" spans="1:5" x14ac:dyDescent="0.25">
      <c r="A2410">
        <v>2677</v>
      </c>
      <c r="B2410" s="3">
        <v>1</v>
      </c>
      <c r="C2410" s="5">
        <v>2</v>
      </c>
    </row>
    <row r="2411" spans="1:5" x14ac:dyDescent="0.25">
      <c r="A2411">
        <v>2678</v>
      </c>
      <c r="B2411" s="3">
        <v>1</v>
      </c>
    </row>
    <row r="2412" spans="1:5" x14ac:dyDescent="0.25">
      <c r="A2412">
        <v>2679</v>
      </c>
      <c r="B2412" s="3">
        <v>1</v>
      </c>
    </row>
    <row r="2413" spans="1:5" x14ac:dyDescent="0.25">
      <c r="A2413">
        <v>2680</v>
      </c>
      <c r="B2413" s="3">
        <v>1</v>
      </c>
    </row>
    <row r="2414" spans="1:5" x14ac:dyDescent="0.25">
      <c r="A2414">
        <v>2681</v>
      </c>
      <c r="B2414" s="3">
        <v>1</v>
      </c>
    </row>
    <row r="2415" spans="1:5" x14ac:dyDescent="0.25">
      <c r="A2415">
        <v>2682</v>
      </c>
      <c r="B2415" s="3">
        <v>1</v>
      </c>
      <c r="E2415" s="4">
        <v>4</v>
      </c>
    </row>
    <row r="2416" spans="1:5" x14ac:dyDescent="0.25">
      <c r="A2416">
        <v>2683</v>
      </c>
      <c r="B2416" s="3">
        <v>1</v>
      </c>
      <c r="E2416" s="4">
        <v>4</v>
      </c>
    </row>
    <row r="2417" spans="1:5" x14ac:dyDescent="0.25">
      <c r="A2417">
        <v>2684</v>
      </c>
      <c r="E2417" s="4">
        <v>4</v>
      </c>
    </row>
    <row r="2418" spans="1:5" x14ac:dyDescent="0.25">
      <c r="A2418">
        <v>2685</v>
      </c>
      <c r="D2418" s="2">
        <v>3</v>
      </c>
      <c r="E2418" s="4">
        <v>4</v>
      </c>
    </row>
    <row r="2419" spans="1:5" x14ac:dyDescent="0.25">
      <c r="A2419">
        <v>2686</v>
      </c>
      <c r="D2419" s="2">
        <v>3</v>
      </c>
      <c r="E2419" s="4">
        <v>4</v>
      </c>
    </row>
    <row r="2420" spans="1:5" x14ac:dyDescent="0.25">
      <c r="A2420">
        <v>2687</v>
      </c>
      <c r="D2420" s="2">
        <v>3</v>
      </c>
      <c r="E2420" s="4">
        <v>4</v>
      </c>
    </row>
    <row r="2421" spans="1:5" x14ac:dyDescent="0.25">
      <c r="A2421">
        <v>2688</v>
      </c>
      <c r="D2421" s="2">
        <v>3</v>
      </c>
      <c r="E2421" s="4">
        <v>4</v>
      </c>
    </row>
    <row r="2422" spans="1:5" x14ac:dyDescent="0.25">
      <c r="A2422">
        <v>2689</v>
      </c>
      <c r="D2422" s="2">
        <v>3</v>
      </c>
      <c r="E2422" s="4">
        <v>4</v>
      </c>
    </row>
    <row r="2423" spans="1:5" x14ac:dyDescent="0.25">
      <c r="A2423">
        <v>2690</v>
      </c>
      <c r="D2423" s="2">
        <v>3</v>
      </c>
      <c r="E2423" s="4">
        <v>4</v>
      </c>
    </row>
    <row r="2424" spans="1:5" x14ac:dyDescent="0.25">
      <c r="A2424">
        <v>2691</v>
      </c>
      <c r="C2424" s="5">
        <v>2</v>
      </c>
      <c r="D2424" s="2">
        <v>3</v>
      </c>
      <c r="E2424" s="4">
        <v>4</v>
      </c>
    </row>
    <row r="2425" spans="1:5" x14ac:dyDescent="0.25">
      <c r="A2425">
        <v>2692</v>
      </c>
      <c r="C2425" s="5">
        <v>2</v>
      </c>
      <c r="D2425" s="2">
        <v>3</v>
      </c>
      <c r="E2425" s="4">
        <v>4</v>
      </c>
    </row>
    <row r="2426" spans="1:5" x14ac:dyDescent="0.25">
      <c r="A2426">
        <v>2693</v>
      </c>
      <c r="C2426" s="5">
        <v>2</v>
      </c>
      <c r="D2426" s="2">
        <v>3</v>
      </c>
    </row>
    <row r="2427" spans="1:5" x14ac:dyDescent="0.25">
      <c r="A2427">
        <v>2694</v>
      </c>
      <c r="C2427" s="5">
        <v>2</v>
      </c>
      <c r="D2427" s="2">
        <v>3</v>
      </c>
    </row>
    <row r="2428" spans="1:5" x14ac:dyDescent="0.25">
      <c r="A2428">
        <v>2695</v>
      </c>
      <c r="C2428" s="5">
        <v>2</v>
      </c>
    </row>
    <row r="2429" spans="1:5" x14ac:dyDescent="0.25">
      <c r="A2429">
        <v>2696</v>
      </c>
      <c r="C2429" s="5">
        <v>2</v>
      </c>
    </row>
    <row r="2430" spans="1:5" x14ac:dyDescent="0.25">
      <c r="A2430">
        <v>2697</v>
      </c>
      <c r="C2430" s="5">
        <v>2</v>
      </c>
    </row>
    <row r="2431" spans="1:5" x14ac:dyDescent="0.25">
      <c r="A2431">
        <v>2698</v>
      </c>
      <c r="B2431" s="3">
        <v>1</v>
      </c>
      <c r="C2431" s="5">
        <v>2</v>
      </c>
    </row>
    <row r="2432" spans="1:5" x14ac:dyDescent="0.25">
      <c r="A2432">
        <v>2699</v>
      </c>
      <c r="B2432" s="3">
        <v>1</v>
      </c>
      <c r="C2432" s="5">
        <v>2</v>
      </c>
    </row>
    <row r="2433" spans="1:5" x14ac:dyDescent="0.25">
      <c r="A2433">
        <v>2700</v>
      </c>
      <c r="B2433" s="3">
        <v>1</v>
      </c>
      <c r="C2433" s="5">
        <v>2</v>
      </c>
    </row>
    <row r="2434" spans="1:5" x14ac:dyDescent="0.25">
      <c r="A2434">
        <v>2701</v>
      </c>
      <c r="B2434" s="3">
        <v>1</v>
      </c>
    </row>
    <row r="2435" spans="1:5" x14ac:dyDescent="0.25">
      <c r="A2435">
        <v>2702</v>
      </c>
      <c r="B2435" s="3">
        <v>1</v>
      </c>
    </row>
    <row r="2436" spans="1:5" x14ac:dyDescent="0.25">
      <c r="A2436">
        <v>2703</v>
      </c>
      <c r="B2436" s="3">
        <v>1</v>
      </c>
    </row>
    <row r="2437" spans="1:5" x14ac:dyDescent="0.25">
      <c r="A2437">
        <v>2704</v>
      </c>
      <c r="B2437" s="3">
        <v>1</v>
      </c>
    </row>
    <row r="2438" spans="1:5" x14ac:dyDescent="0.25">
      <c r="A2438">
        <v>2705</v>
      </c>
      <c r="B2438" s="3">
        <v>1</v>
      </c>
    </row>
    <row r="2439" spans="1:5" x14ac:dyDescent="0.25">
      <c r="A2439">
        <v>2706</v>
      </c>
      <c r="B2439" s="3">
        <v>1</v>
      </c>
      <c r="E2439" s="4">
        <v>4</v>
      </c>
    </row>
    <row r="2440" spans="1:5" x14ac:dyDescent="0.25">
      <c r="A2440">
        <v>2707</v>
      </c>
      <c r="B2440" s="3">
        <v>1</v>
      </c>
      <c r="E2440" s="4">
        <v>4</v>
      </c>
    </row>
    <row r="2441" spans="1:5" x14ac:dyDescent="0.25">
      <c r="A2441">
        <v>2708</v>
      </c>
      <c r="B2441" s="3">
        <v>1</v>
      </c>
      <c r="E2441" s="4">
        <v>4</v>
      </c>
    </row>
    <row r="2442" spans="1:5" x14ac:dyDescent="0.25">
      <c r="A2442">
        <v>2709</v>
      </c>
      <c r="E2442" s="4">
        <v>4</v>
      </c>
    </row>
    <row r="2443" spans="1:5" x14ac:dyDescent="0.25">
      <c r="A2443">
        <v>2710</v>
      </c>
      <c r="D2443" s="2">
        <v>3</v>
      </c>
      <c r="E2443" s="4">
        <v>4</v>
      </c>
    </row>
    <row r="2444" spans="1:5" x14ac:dyDescent="0.25">
      <c r="A2444">
        <v>2711</v>
      </c>
      <c r="D2444" s="2">
        <v>3</v>
      </c>
      <c r="E2444" s="4">
        <v>4</v>
      </c>
    </row>
    <row r="2445" spans="1:5" x14ac:dyDescent="0.25">
      <c r="A2445">
        <v>2712</v>
      </c>
      <c r="C2445" s="5">
        <v>2</v>
      </c>
      <c r="D2445" s="2">
        <v>3</v>
      </c>
      <c r="E2445" s="4">
        <v>4</v>
      </c>
    </row>
    <row r="2446" spans="1:5" x14ac:dyDescent="0.25">
      <c r="A2446">
        <v>2713</v>
      </c>
      <c r="C2446" s="5">
        <v>2</v>
      </c>
      <c r="D2446" s="2">
        <v>3</v>
      </c>
      <c r="E2446" s="4">
        <v>4</v>
      </c>
    </row>
    <row r="2447" spans="1:5" x14ac:dyDescent="0.25">
      <c r="A2447">
        <v>2714</v>
      </c>
      <c r="C2447" s="5">
        <v>2</v>
      </c>
      <c r="D2447" s="2">
        <v>3</v>
      </c>
      <c r="E2447" s="4">
        <v>4</v>
      </c>
    </row>
    <row r="2448" spans="1:5" x14ac:dyDescent="0.25">
      <c r="A2448">
        <v>2715</v>
      </c>
      <c r="C2448" s="5">
        <v>2</v>
      </c>
      <c r="D2448" s="2">
        <v>3</v>
      </c>
      <c r="E2448" s="4">
        <v>4</v>
      </c>
    </row>
    <row r="2449" spans="1:6" x14ac:dyDescent="0.25">
      <c r="A2449">
        <v>2716</v>
      </c>
      <c r="C2449" s="5">
        <v>2</v>
      </c>
      <c r="D2449" s="2">
        <v>3</v>
      </c>
      <c r="E2449" s="4">
        <v>4</v>
      </c>
    </row>
    <row r="2450" spans="1:6" x14ac:dyDescent="0.25">
      <c r="A2450">
        <v>2717</v>
      </c>
      <c r="C2450" s="5">
        <v>2</v>
      </c>
      <c r="D2450" s="2">
        <v>3</v>
      </c>
    </row>
    <row r="2451" spans="1:6" x14ac:dyDescent="0.25">
      <c r="A2451">
        <v>2718</v>
      </c>
      <c r="C2451" s="5">
        <v>2</v>
      </c>
      <c r="D2451" s="2">
        <v>3</v>
      </c>
      <c r="F245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202B-7258-40EB-8606-13F67418C606}">
  <dimension ref="A1:EA117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291</v>
      </c>
      <c r="AP1" t="s">
        <v>292</v>
      </c>
      <c r="AQ1" t="s">
        <v>293</v>
      </c>
      <c r="AR1" t="s">
        <v>294</v>
      </c>
      <c r="AT1" t="s">
        <v>295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313</v>
      </c>
      <c r="BS1" t="s">
        <v>314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35.784616000000014</v>
      </c>
      <c r="B2">
        <v>10.3528</v>
      </c>
      <c r="C2">
        <v>46.562755000000017</v>
      </c>
      <c r="D2">
        <v>8.3942969999999999</v>
      </c>
      <c r="E2">
        <v>24.741903000000015</v>
      </c>
      <c r="F2">
        <v>8.7152069999999995</v>
      </c>
      <c r="G2">
        <v>26.549385000000015</v>
      </c>
      <c r="H2">
        <v>5.9115929999999999</v>
      </c>
      <c r="K2">
        <f>(17/200)</f>
        <v>8.5000000000000006E-2</v>
      </c>
      <c r="L2">
        <f>(14/200)</f>
        <v>7.0000000000000007E-2</v>
      </c>
      <c r="M2">
        <f>(11/200)</f>
        <v>5.5E-2</v>
      </c>
      <c r="N2">
        <f>(13/200)</f>
        <v>6.5000000000000002E-2</v>
      </c>
      <c r="P2">
        <f>(13/200)</f>
        <v>6.5000000000000002E-2</v>
      </c>
      <c r="Q2">
        <f>(12/200)</f>
        <v>0.06</v>
      </c>
      <c r="R2">
        <f>(11/200)</f>
        <v>5.5E-2</v>
      </c>
      <c r="S2">
        <f>(12/200)</f>
        <v>0.06</v>
      </c>
      <c r="U2">
        <f>0.085+0.065</f>
        <v>0.15000000000000002</v>
      </c>
      <c r="V2">
        <f>0.07+0.06</f>
        <v>0.13</v>
      </c>
      <c r="W2">
        <f>0.055+0.055</f>
        <v>0.11</v>
      </c>
      <c r="X2">
        <f>0.065+0.06</f>
        <v>0.125</v>
      </c>
      <c r="Z2">
        <f>SQRT((ABS($A$3-$A$2)^2+(ABS($B$3-$B$2)^2)))</f>
        <v>25.103137016426054</v>
      </c>
      <c r="AA2">
        <f>SQRT((ABS($C$3-$C$2)^2+(ABS($D$3-$D$2)^2)))</f>
        <v>22.811708320507183</v>
      </c>
      <c r="AB2">
        <f>SQRT((ABS($E$3-$E$2)^2+(ABS($F$3-$F$2)^2)))</f>
        <v>16.010421773346323</v>
      </c>
      <c r="AC2">
        <f>SQRT((ABS($G$3-$G$2)^2+(ABS($H$3-$H$2)^2)))</f>
        <v>19.253387277759771</v>
      </c>
      <c r="AE2">
        <f>(COUNTA(U2:U12)/SUM(U2:U12))</f>
        <v>8.6206896551724146</v>
      </c>
      <c r="AF2">
        <f>(COUNTA(V2:V12)/SUM(V2:V12))</f>
        <v>8.8105726872246688</v>
      </c>
      <c r="AG2">
        <f>(COUNTA(W2:W12)/SUM(W2:W12))</f>
        <v>8.8888888888888893</v>
      </c>
      <c r="AH2">
        <f>(COUNTA(X2:X12)/SUM(X2:X12))</f>
        <v>8.8495575221238951</v>
      </c>
      <c r="AJ2">
        <f>1/0.15</f>
        <v>6.666666666666667</v>
      </c>
      <c r="AK2">
        <f>1/0.13</f>
        <v>7.6923076923076916</v>
      </c>
      <c r="AL2">
        <f>1/0.11</f>
        <v>9.0909090909090917</v>
      </c>
      <c r="AM2">
        <f>1/0.125</f>
        <v>8</v>
      </c>
      <c r="AO2">
        <f>$Z2/$U2</f>
        <v>167.35424677617365</v>
      </c>
      <c r="AP2">
        <f>$AA2/$V2</f>
        <v>175.47467938851679</v>
      </c>
      <c r="AQ2">
        <f>$AB2/$W2</f>
        <v>145.54928884860294</v>
      </c>
      <c r="AR2">
        <f>$AC2/$X2</f>
        <v>154.02709822207817</v>
      </c>
      <c r="AT2">
        <f>AT4/AT6</f>
        <v>189.36567820717588</v>
      </c>
      <c r="AV2">
        <f>((0.085/0.15)*100)</f>
        <v>56.666666666666679</v>
      </c>
      <c r="AW2">
        <f>((0.07/0.13)*100)</f>
        <v>53.846153846153854</v>
      </c>
      <c r="AX2">
        <f>((0.055/0.11)*100)</f>
        <v>50</v>
      </c>
      <c r="AY2">
        <f>((0.065/0.125)*100)</f>
        <v>52</v>
      </c>
      <c r="BA2">
        <f>((0.065/0.15)*100)</f>
        <v>43.333333333333336</v>
      </c>
      <c r="BB2">
        <f>((0.06/0.13)*100)</f>
        <v>46.153846153846153</v>
      </c>
      <c r="BC2">
        <f>((0.055/0.11)*100)</f>
        <v>50</v>
      </c>
      <c r="BD2">
        <f>((0.06/0.125)*100)</f>
        <v>48</v>
      </c>
      <c r="BF2">
        <f>ABS($B$2-$D$2)</f>
        <v>1.9585030000000003</v>
      </c>
      <c r="BG2">
        <f>ABS($F$2-$H$2)</f>
        <v>2.8036139999999996</v>
      </c>
      <c r="BL2">
        <f>SQRT((ABS($A$2-$E$3)^2+(ABS($B$2-$F$3)^2)))</f>
        <v>4.9558885853537928</v>
      </c>
      <c r="BM2">
        <f>SQRT((ABS($C$2-$G$3)^2+(ABS($D$2-$H$3)^2)))</f>
        <v>1.7475234226945311</v>
      </c>
      <c r="BO2">
        <f>SQRT((ABS($A$2-$G$2)^2+(ABS($B$2-$H$2)^2)))</f>
        <v>10.247624663316371</v>
      </c>
      <c r="BP2">
        <f>SQRT((ABS($C$2-$E$3)^2+(ABS($D$2-$F$3)^2)))</f>
        <v>6.0239800660767475</v>
      </c>
      <c r="BR2">
        <f>DEGREES(ACOS((3.33575218523799^2+16.0104217733463^2-14.696789356577^2)/(2*3.33575218523799*16.0104217733463)))</f>
        <v>61.195478180309173</v>
      </c>
      <c r="BS2">
        <f>DEGREES(ACOS((14.696789356577^2+19.2533872777598^2-5.89001058130458^2)/(2*14.696789356577*19.2533872777598)))</f>
        <v>12.738627105054409</v>
      </c>
      <c r="BU2">
        <v>17</v>
      </c>
      <c r="BV2">
        <v>5</v>
      </c>
      <c r="BW2">
        <v>8</v>
      </c>
      <c r="BX2">
        <v>13</v>
      </c>
      <c r="BY2">
        <v>14</v>
      </c>
      <c r="BZ2">
        <v>5</v>
      </c>
      <c r="CA2">
        <v>8</v>
      </c>
      <c r="CB2">
        <v>4</v>
      </c>
      <c r="CC2">
        <v>11</v>
      </c>
      <c r="CD2">
        <v>8</v>
      </c>
      <c r="CE2">
        <v>3</v>
      </c>
      <c r="CF2">
        <v>8</v>
      </c>
      <c r="CG2">
        <v>13</v>
      </c>
      <c r="CH2">
        <v>13</v>
      </c>
      <c r="CI2">
        <v>1</v>
      </c>
      <c r="CJ2">
        <v>8</v>
      </c>
      <c r="CL2">
        <v>13</v>
      </c>
      <c r="CM2">
        <v>0</v>
      </c>
      <c r="CN2">
        <v>10</v>
      </c>
      <c r="CO2">
        <v>12</v>
      </c>
      <c r="CP2">
        <v>12</v>
      </c>
      <c r="CQ2">
        <v>0</v>
      </c>
      <c r="CR2">
        <v>4</v>
      </c>
      <c r="CS2">
        <v>0</v>
      </c>
      <c r="CT2">
        <v>11</v>
      </c>
      <c r="CU2">
        <v>10</v>
      </c>
      <c r="CV2">
        <v>0</v>
      </c>
      <c r="CW2">
        <v>9</v>
      </c>
      <c r="CX2">
        <v>12</v>
      </c>
      <c r="CY2">
        <v>12</v>
      </c>
      <c r="CZ2">
        <v>0</v>
      </c>
      <c r="DA2">
        <v>9</v>
      </c>
      <c r="DC2">
        <f>((5/17)*100)</f>
        <v>29.411764705882355</v>
      </c>
      <c r="DD2">
        <f>((8/17)*100)</f>
        <v>47.058823529411761</v>
      </c>
      <c r="DE2">
        <f>((13/17)*100)</f>
        <v>76.470588235294116</v>
      </c>
      <c r="DF2">
        <f>((5/14)*100)</f>
        <v>35.714285714285715</v>
      </c>
      <c r="DG2">
        <f>((8/14)*100)</f>
        <v>57.142857142857139</v>
      </c>
      <c r="DH2">
        <f>((4/14)*100)</f>
        <v>28.571428571428569</v>
      </c>
      <c r="DI2">
        <f>((8/11)*100)</f>
        <v>72.727272727272734</v>
      </c>
      <c r="DJ2">
        <f>((3/11)*100)</f>
        <v>27.27272727272727</v>
      </c>
      <c r="DK2">
        <f>((8/11)*100)</f>
        <v>72.727272727272734</v>
      </c>
      <c r="DL2">
        <f>((13/13)*100)</f>
        <v>100</v>
      </c>
      <c r="DM2">
        <f>((1/13)*100)</f>
        <v>7.6923076923076925</v>
      </c>
      <c r="DN2">
        <f>((8/13)*100)</f>
        <v>61.53846153846154</v>
      </c>
      <c r="DP2">
        <f>((0/13)*100)</f>
        <v>0</v>
      </c>
      <c r="DQ2">
        <f>((10/13)*100)</f>
        <v>76.923076923076934</v>
      </c>
      <c r="DR2">
        <f>((12/13)*100)</f>
        <v>92.307692307692307</v>
      </c>
      <c r="DS2">
        <f>((0/12)*100)</f>
        <v>0</v>
      </c>
      <c r="DT2">
        <f>((4/12)*100)</f>
        <v>33.333333333333329</v>
      </c>
      <c r="DU2">
        <f>((0/12)*100)</f>
        <v>0</v>
      </c>
      <c r="DV2">
        <f>((10/11)*100)</f>
        <v>90.909090909090907</v>
      </c>
      <c r="DW2">
        <f>((0/11)*100)</f>
        <v>0</v>
      </c>
      <c r="DX2">
        <f>((9/11)*100)</f>
        <v>81.818181818181827</v>
      </c>
      <c r="DY2">
        <f>((12/12)*100)</f>
        <v>100</v>
      </c>
      <c r="DZ2">
        <f>((0/12)*100)</f>
        <v>0</v>
      </c>
      <c r="EA2">
        <f>((9/12)*100)</f>
        <v>75</v>
      </c>
    </row>
    <row r="3" spans="1:131" x14ac:dyDescent="0.25">
      <c r="A3">
        <v>60.807460000000013</v>
      </c>
      <c r="B3">
        <v>8.3466179999999994</v>
      </c>
      <c r="C3">
        <v>69.300046000000009</v>
      </c>
      <c r="D3">
        <v>6.5532009999999996</v>
      </c>
      <c r="E3">
        <v>40.713222000000016</v>
      </c>
      <c r="F3">
        <v>9.8334980000000005</v>
      </c>
      <c r="G3">
        <v>45.780784000000011</v>
      </c>
      <c r="H3">
        <v>6.8314919999999999</v>
      </c>
      <c r="K3">
        <f>(12/200)</f>
        <v>0.06</v>
      </c>
      <c r="L3">
        <f>(12/200)</f>
        <v>0.06</v>
      </c>
      <c r="M3">
        <f>(14/200)</f>
        <v>7.0000000000000007E-2</v>
      </c>
      <c r="N3">
        <f>(12/200)</f>
        <v>0.06</v>
      </c>
      <c r="P3">
        <f>(12/200)</f>
        <v>0.06</v>
      </c>
      <c r="Q3">
        <f>(10/200)</f>
        <v>0.05</v>
      </c>
      <c r="R3">
        <f>(10/200)</f>
        <v>0.05</v>
      </c>
      <c r="S3">
        <f>(10/200)</f>
        <v>0.05</v>
      </c>
      <c r="U3">
        <f>0.06+0.06</f>
        <v>0.12</v>
      </c>
      <c r="V3">
        <f>0.06+0.05</f>
        <v>0.11</v>
      </c>
      <c r="W3">
        <f>0.07+0.05</f>
        <v>0.12000000000000001</v>
      </c>
      <c r="X3">
        <f>0.06+0.05</f>
        <v>0.11</v>
      </c>
      <c r="Z3">
        <f>SQRT((ABS($A$4-$A$3)^2+(ABS($B$4-$B$3)^2)))</f>
        <v>18.854618468983794</v>
      </c>
      <c r="AA3">
        <f>SQRT((ABS($C$4-$C$3)^2+(ABS($D$4-$D$3)^2)))</f>
        <v>15.717240933269323</v>
      </c>
      <c r="AB3">
        <f>SQRT((ABS($E$4-$E$3)^2+(ABS($F$4-$F$3)^2)))</f>
        <v>22.713650489404053</v>
      </c>
      <c r="AC3">
        <f>SQRT((ABS($G$4-$G$3)^2+(ABS($H$4-$H$3)^2)))</f>
        <v>20.393486674444127</v>
      </c>
      <c r="AJ3">
        <f>1/0.12</f>
        <v>8.3333333333333339</v>
      </c>
      <c r="AK3">
        <f>1/0.11</f>
        <v>9.0909090909090917</v>
      </c>
      <c r="AL3">
        <f>1/0.12</f>
        <v>8.3333333333333339</v>
      </c>
      <c r="AM3">
        <f>1/0.11</f>
        <v>9.0909090909090917</v>
      </c>
      <c r="AO3">
        <f>$Z3/$U3</f>
        <v>157.12182057486496</v>
      </c>
      <c r="AP3">
        <f>$AA3/$V3</f>
        <v>142.88400848426659</v>
      </c>
      <c r="AQ3">
        <f>$AB3/$W3</f>
        <v>189.28042074503375</v>
      </c>
      <c r="AR3">
        <f>$AC3/$X3</f>
        <v>185.3953334040375</v>
      </c>
      <c r="AT3" t="s">
        <v>296</v>
      </c>
      <c r="AV3">
        <f>((0.06/0.12)*100)</f>
        <v>50</v>
      </c>
      <c r="AW3">
        <f>((0.06/0.11)*100)</f>
        <v>54.54545454545454</v>
      </c>
      <c r="AX3">
        <f>((0.07/0.12)*100)</f>
        <v>58.333333333333336</v>
      </c>
      <c r="AY3">
        <f>((0.06/0.11)*100)</f>
        <v>54.54545454545454</v>
      </c>
      <c r="BA3">
        <f>((0.06/0.12)*100)</f>
        <v>50</v>
      </c>
      <c r="BB3">
        <f>((0.05/0.11)*100)</f>
        <v>45.45454545454546</v>
      </c>
      <c r="BC3">
        <f>((0.05/0.12)*100)</f>
        <v>41.666666666666671</v>
      </c>
      <c r="BD3">
        <f>((0.05/0.11)*100)</f>
        <v>45.45454545454546</v>
      </c>
      <c r="BF3">
        <f>ABS($B$3-$D$3)</f>
        <v>1.7934169999999998</v>
      </c>
      <c r="BG3">
        <f>ABS($F$3-$H$3)</f>
        <v>3.0020060000000006</v>
      </c>
      <c r="BL3">
        <f>SQRT((ABS($A$3-$E$4)^2+(ABS($B$3-$F$4)^2)))</f>
        <v>2.6594156214328377</v>
      </c>
      <c r="BM3">
        <f>SQRT((ABS($C$3-$G$4)^2+(ABS($D$3-$H$4)^2)))</f>
        <v>3.8914859662099448</v>
      </c>
      <c r="BO3">
        <f>SQRT((ABS($A$3-$G$4)^2+(ABS($B$3-$H$4)^2)))</f>
        <v>6.5256819383069864</v>
      </c>
      <c r="BP3">
        <f>SQRT((ABS($C$3-$E$4)^2+(ABS($D$3-$F$4)^2)))</f>
        <v>6.3437902847408143</v>
      </c>
      <c r="BR3">
        <f>DEGREES(ACOS((5.89001058130458^2+22.7136504894041^2-17.7484590858013^2)/(2*5.89001058130458*22.7136504894041)))</f>
        <v>28.296653022267005</v>
      </c>
      <c r="BS3">
        <f>DEGREES(ACOS((17.7484590858013^2+20.3934866744441^2-5.18015061424058^2)/(2*17.7484590858013*20.3934866744441)))</f>
        <v>13.444355883051145</v>
      </c>
      <c r="BU3">
        <v>12</v>
      </c>
      <c r="BV3">
        <v>5</v>
      </c>
      <c r="BW3">
        <v>3</v>
      </c>
      <c r="BX3">
        <v>6</v>
      </c>
      <c r="BY3">
        <v>12</v>
      </c>
      <c r="BZ3">
        <v>5</v>
      </c>
      <c r="CA3">
        <v>7</v>
      </c>
      <c r="CB3">
        <v>3</v>
      </c>
      <c r="CC3">
        <v>14</v>
      </c>
      <c r="CD3">
        <v>3</v>
      </c>
      <c r="CE3">
        <v>8</v>
      </c>
      <c r="CF3">
        <v>9</v>
      </c>
      <c r="CG3">
        <v>12</v>
      </c>
      <c r="CH3">
        <v>6</v>
      </c>
      <c r="CI3">
        <v>3</v>
      </c>
      <c r="CJ3">
        <v>9</v>
      </c>
      <c r="CL3">
        <v>12</v>
      </c>
      <c r="CM3">
        <v>3</v>
      </c>
      <c r="CN3">
        <v>1</v>
      </c>
      <c r="CO3">
        <v>6</v>
      </c>
      <c r="CP3">
        <v>10</v>
      </c>
      <c r="CQ3">
        <v>3</v>
      </c>
      <c r="CR3">
        <v>4</v>
      </c>
      <c r="CS3">
        <v>1</v>
      </c>
      <c r="CT3">
        <v>10</v>
      </c>
      <c r="CU3">
        <v>1</v>
      </c>
      <c r="CV3">
        <v>4</v>
      </c>
      <c r="CW3">
        <v>5</v>
      </c>
      <c r="CX3">
        <v>10</v>
      </c>
      <c r="CY3">
        <v>6</v>
      </c>
      <c r="CZ3">
        <v>0</v>
      </c>
      <c r="DA3">
        <v>5</v>
      </c>
      <c r="DC3">
        <f>((5/12)*100)</f>
        <v>41.666666666666671</v>
      </c>
      <c r="DD3">
        <f>((3/12)*100)</f>
        <v>25</v>
      </c>
      <c r="DE3">
        <f>((6/12)*100)</f>
        <v>50</v>
      </c>
      <c r="DF3">
        <f>((5/12)*100)</f>
        <v>41.666666666666671</v>
      </c>
      <c r="DG3">
        <f>((7/12)*100)</f>
        <v>58.333333333333336</v>
      </c>
      <c r="DH3">
        <f>((3/12)*100)</f>
        <v>25</v>
      </c>
      <c r="DI3">
        <f>((3/14)*100)</f>
        <v>21.428571428571427</v>
      </c>
      <c r="DJ3">
        <f>((8/14)*100)</f>
        <v>57.142857142857139</v>
      </c>
      <c r="DK3">
        <f>((9/14)*100)</f>
        <v>64.285714285714292</v>
      </c>
      <c r="DL3">
        <f>((6/12)*100)</f>
        <v>50</v>
      </c>
      <c r="DM3">
        <f>((3/12)*100)</f>
        <v>25</v>
      </c>
      <c r="DN3">
        <f>((9/12)*100)</f>
        <v>75</v>
      </c>
      <c r="DP3">
        <f>((3/12)*100)</f>
        <v>25</v>
      </c>
      <c r="DQ3">
        <f>((1/12)*100)</f>
        <v>8.3333333333333321</v>
      </c>
      <c r="DR3">
        <f>((6/12)*100)</f>
        <v>50</v>
      </c>
      <c r="DS3">
        <f>((3/10)*100)</f>
        <v>30</v>
      </c>
      <c r="DT3">
        <f>((4/10)*100)</f>
        <v>40</v>
      </c>
      <c r="DU3">
        <f>((1/10)*100)</f>
        <v>10</v>
      </c>
      <c r="DV3">
        <f>((1/10)*100)</f>
        <v>10</v>
      </c>
      <c r="DW3">
        <f>((4/10)*100)</f>
        <v>40</v>
      </c>
      <c r="DX3">
        <f>((5/10)*100)</f>
        <v>50</v>
      </c>
      <c r="DY3">
        <f>((6/10)*100)</f>
        <v>60</v>
      </c>
      <c r="DZ3">
        <f>((0/10)*100)</f>
        <v>0</v>
      </c>
      <c r="EA3">
        <f>((5/10)*100)</f>
        <v>50</v>
      </c>
    </row>
    <row r="4" spans="1:131" x14ac:dyDescent="0.25">
      <c r="A4">
        <v>79.628509000000008</v>
      </c>
      <c r="B4">
        <v>7.2220060000000004</v>
      </c>
      <c r="C4">
        <v>84.956975</v>
      </c>
      <c r="D4">
        <v>5.1776150000000003</v>
      </c>
      <c r="E4">
        <v>63.407840000000014</v>
      </c>
      <c r="F4">
        <v>8.9038570000000004</v>
      </c>
      <c r="G4">
        <v>66.033371000000017</v>
      </c>
      <c r="H4">
        <v>4.4383730000000003</v>
      </c>
      <c r="K4">
        <f>(12/200)</f>
        <v>0.06</v>
      </c>
      <c r="L4">
        <f>(13/200)</f>
        <v>6.5000000000000002E-2</v>
      </c>
      <c r="M4">
        <f>(15/200)</f>
        <v>7.4999999999999997E-2</v>
      </c>
      <c r="N4">
        <f>(12/200)</f>
        <v>0.06</v>
      </c>
      <c r="P4">
        <f>(10/200)</f>
        <v>0.05</v>
      </c>
      <c r="Q4">
        <f>(10/200)</f>
        <v>0.05</v>
      </c>
      <c r="R4">
        <f>(9/200)</f>
        <v>4.4999999999999998E-2</v>
      </c>
      <c r="S4">
        <f>(10/200)</f>
        <v>0.05</v>
      </c>
      <c r="U4">
        <f>0.06+0.05</f>
        <v>0.11</v>
      </c>
      <c r="V4">
        <f>0.065+0.05</f>
        <v>0.115</v>
      </c>
      <c r="W4">
        <f>0.075+0.045</f>
        <v>0.12</v>
      </c>
      <c r="X4">
        <f>0.06+0.05</f>
        <v>0.11</v>
      </c>
      <c r="Z4">
        <f>SQRT((ABS($A$5-$A$4)^2+(ABS($B$5-$B$4)^2)))</f>
        <v>20.868081036907366</v>
      </c>
      <c r="AA4">
        <f>SQRT((ABS($C$5-$C$4)^2+(ABS($D$5-$D$4)^2)))</f>
        <v>22.939292840634582</v>
      </c>
      <c r="AB4">
        <f>SQRT((ABS($E$5-$E$4)^2+(ABS($F$5-$F$4)^2)))</f>
        <v>19.309071970436481</v>
      </c>
      <c r="AC4">
        <f>SQRT((ABS($G$5-$G$4)^2+(ABS($H$5-$H$4)^2)))</f>
        <v>17.849221303558444</v>
      </c>
      <c r="AJ4">
        <f>1/0.11</f>
        <v>9.0909090909090917</v>
      </c>
      <c r="AK4">
        <f>1/0.115</f>
        <v>8.695652173913043</v>
      </c>
      <c r="AL4">
        <f>1/0.12</f>
        <v>8.3333333333333339</v>
      </c>
      <c r="AM4">
        <f>1/0.11</f>
        <v>9.0909090909090917</v>
      </c>
      <c r="AO4">
        <f>$Z4/$U4</f>
        <v>189.70982760824879</v>
      </c>
      <c r="AP4">
        <f>$AA4/$V4</f>
        <v>199.47211165769201</v>
      </c>
      <c r="AQ4">
        <f>$AB4/$W4</f>
        <v>160.90893308697068</v>
      </c>
      <c r="AR4">
        <f>$AC4/$X4</f>
        <v>162.26564821416767</v>
      </c>
      <c r="AT4">
        <f>SUM(Z:AC)</f>
        <v>8366.175663193013</v>
      </c>
      <c r="AV4">
        <f>((0.06/0.11)*100)</f>
        <v>54.54545454545454</v>
      </c>
      <c r="AW4">
        <f>((0.065/0.115)*100)</f>
        <v>56.521739130434781</v>
      </c>
      <c r="AX4">
        <f>((0.075/0.12)*100)</f>
        <v>62.5</v>
      </c>
      <c r="AY4">
        <f>((0.06/0.11)*100)</f>
        <v>54.54545454545454</v>
      </c>
      <c r="BA4">
        <f>((0.05/0.11)*100)</f>
        <v>45.45454545454546</v>
      </c>
      <c r="BB4">
        <f>((0.05/0.115)*100)</f>
        <v>43.478260869565219</v>
      </c>
      <c r="BC4">
        <f>((0.045/0.12)*100)</f>
        <v>37.5</v>
      </c>
      <c r="BD4">
        <f>((0.05/0.11)*100)</f>
        <v>45.45454545454546</v>
      </c>
      <c r="BF4">
        <f>ABS($B$4-$D$4)</f>
        <v>2.0443910000000001</v>
      </c>
      <c r="BG4">
        <f>ABS($F$4-$H$4)</f>
        <v>4.465484</v>
      </c>
      <c r="BL4">
        <f>SQRT((ABS($A$4-$E$5)^2+(ABS($B$4-$F$5)^2)))</f>
        <v>3.0694522699051681</v>
      </c>
      <c r="BM4">
        <f>SQRT((ABS($C$4-$G$5)^2+(ABS($D$4-$H$5)^2)))</f>
        <v>1.2950599411320651</v>
      </c>
      <c r="BO4">
        <f>SQRT((ABS($A$4-$G$5)^2+(ABS($B$4-$H$5)^2)))</f>
        <v>5.0750508740279621</v>
      </c>
      <c r="BP4">
        <f>SQRT((ABS($C$4-$E$5)^2+(ABS($D$4-$F$5)^2)))</f>
        <v>3.3356590808272011</v>
      </c>
      <c r="BR4">
        <f>DEGREES(ACOS((5.18015061424058^2+19.3090719704365^2-16.9394780423024^2)/(2*5.18015061424058*19.3090719704365)))</f>
        <v>55.701332399243725</v>
      </c>
      <c r="BS4">
        <f>DEGREES(ACOS((16.9394780423024^2+17.8492213035585^2-3.37837489271543^2)/(2*16.9394780423024*17.8492213035585)))</f>
        <v>10.736434692926345</v>
      </c>
      <c r="BU4">
        <v>12</v>
      </c>
      <c r="BV4">
        <v>5</v>
      </c>
      <c r="BW4">
        <v>5</v>
      </c>
      <c r="BX4">
        <v>6</v>
      </c>
      <c r="BY4">
        <v>13</v>
      </c>
      <c r="BZ4">
        <v>5</v>
      </c>
      <c r="CA4">
        <v>7</v>
      </c>
      <c r="CB4">
        <v>5</v>
      </c>
      <c r="CC4">
        <v>15</v>
      </c>
      <c r="CD4">
        <v>5</v>
      </c>
      <c r="CE4">
        <v>7</v>
      </c>
      <c r="CF4">
        <v>11</v>
      </c>
      <c r="CG4">
        <v>12</v>
      </c>
      <c r="CH4">
        <v>6</v>
      </c>
      <c r="CI4">
        <v>3</v>
      </c>
      <c r="CJ4">
        <v>11</v>
      </c>
      <c r="CL4">
        <v>10</v>
      </c>
      <c r="CM4">
        <v>3</v>
      </c>
      <c r="CN4">
        <v>0</v>
      </c>
      <c r="CO4">
        <v>4</v>
      </c>
      <c r="CP4">
        <v>10</v>
      </c>
      <c r="CQ4">
        <v>3</v>
      </c>
      <c r="CR4">
        <v>2</v>
      </c>
      <c r="CS4">
        <v>1</v>
      </c>
      <c r="CT4">
        <v>9</v>
      </c>
      <c r="CU4">
        <v>0</v>
      </c>
      <c r="CV4">
        <v>4</v>
      </c>
      <c r="CW4">
        <v>6</v>
      </c>
      <c r="CX4">
        <v>10</v>
      </c>
      <c r="CY4">
        <v>4</v>
      </c>
      <c r="CZ4">
        <v>1</v>
      </c>
      <c r="DA4">
        <v>6</v>
      </c>
      <c r="DC4">
        <f>((5/12)*100)</f>
        <v>41.666666666666671</v>
      </c>
      <c r="DD4">
        <f>((5/12)*100)</f>
        <v>41.666666666666671</v>
      </c>
      <c r="DE4">
        <f>((6/12)*100)</f>
        <v>50</v>
      </c>
      <c r="DF4">
        <f>((5/13)*100)</f>
        <v>38.461538461538467</v>
      </c>
      <c r="DG4">
        <f>((7/13)*100)</f>
        <v>53.846153846153847</v>
      </c>
      <c r="DH4">
        <f>((5/13)*100)</f>
        <v>38.461538461538467</v>
      </c>
      <c r="DI4">
        <f>((5/15)*100)</f>
        <v>33.333333333333329</v>
      </c>
      <c r="DJ4">
        <f>((7/15)*100)</f>
        <v>46.666666666666664</v>
      </c>
      <c r="DK4">
        <f>((11/15)*100)</f>
        <v>73.333333333333329</v>
      </c>
      <c r="DL4">
        <f>((6/12)*100)</f>
        <v>50</v>
      </c>
      <c r="DM4">
        <f>((3/12)*100)</f>
        <v>25</v>
      </c>
      <c r="DN4">
        <f>((11/12)*100)</f>
        <v>91.666666666666657</v>
      </c>
      <c r="DP4">
        <f>((3/10)*100)</f>
        <v>30</v>
      </c>
      <c r="DQ4">
        <f>((0/10)*100)</f>
        <v>0</v>
      </c>
      <c r="DR4">
        <f>((4/10)*100)</f>
        <v>40</v>
      </c>
      <c r="DS4">
        <f>((3/10)*100)</f>
        <v>30</v>
      </c>
      <c r="DT4">
        <f>((2/10)*100)</f>
        <v>20</v>
      </c>
      <c r="DU4">
        <f>((1/10)*100)</f>
        <v>10</v>
      </c>
      <c r="DV4">
        <f>((0/9)*100)</f>
        <v>0</v>
      </c>
      <c r="DW4">
        <f>((4/9)*100)</f>
        <v>44.444444444444443</v>
      </c>
      <c r="DX4">
        <f>((6/9)*100)</f>
        <v>66.666666666666657</v>
      </c>
      <c r="DY4">
        <f>((4/10)*100)</f>
        <v>40</v>
      </c>
      <c r="DZ4">
        <f>((1/10)*100)</f>
        <v>10</v>
      </c>
      <c r="EA4">
        <f>((6/10)*100)</f>
        <v>60</v>
      </c>
    </row>
    <row r="5" spans="1:131" x14ac:dyDescent="0.25">
      <c r="A5">
        <v>100.496182</v>
      </c>
      <c r="B5">
        <v>7.3525039999999997</v>
      </c>
      <c r="C5">
        <v>107.889645</v>
      </c>
      <c r="D5">
        <v>5.7287980000000003</v>
      </c>
      <c r="E5">
        <v>82.673454000000007</v>
      </c>
      <c r="F5">
        <v>7.6091069999999998</v>
      </c>
      <c r="G5">
        <v>83.882585000000006</v>
      </c>
      <c r="H5">
        <v>4.4545199999999996</v>
      </c>
      <c r="K5">
        <f>(13/200)</f>
        <v>6.5000000000000002E-2</v>
      </c>
      <c r="L5">
        <f>(13/200)</f>
        <v>6.5000000000000002E-2</v>
      </c>
      <c r="M5">
        <f>(12/200)</f>
        <v>0.06</v>
      </c>
      <c r="N5">
        <f>(13/200)</f>
        <v>6.5000000000000002E-2</v>
      </c>
      <c r="P5">
        <f>(11/200)</f>
        <v>5.5E-2</v>
      </c>
      <c r="Q5">
        <f>(9/200)</f>
        <v>4.4999999999999998E-2</v>
      </c>
      <c r="R5">
        <f>(8/200)</f>
        <v>0.04</v>
      </c>
      <c r="S5">
        <f>(9/200)</f>
        <v>4.4999999999999998E-2</v>
      </c>
      <c r="U5">
        <f>0.065+0.055</f>
        <v>0.12</v>
      </c>
      <c r="V5">
        <f>0.065+0.045</f>
        <v>0.11</v>
      </c>
      <c r="W5">
        <f>0.06+0.04</f>
        <v>0.1</v>
      </c>
      <c r="X5">
        <f>0.065+0.045</f>
        <v>0.11</v>
      </c>
      <c r="Z5">
        <f>SQRT((ABS($A$6-$A$5)^2+(ABS($B$6-$B$5)^2)))</f>
        <v>24.613391470414832</v>
      </c>
      <c r="AA5">
        <f>SQRT((ABS($C$6-$C$5)^2+(ABS($D$6-$D$5)^2)))</f>
        <v>23.236208102021422</v>
      </c>
      <c r="AB5">
        <f>SQRT((ABS($E$6-$E$5)^2+(ABS($F$6-$F$5)^2)))</f>
        <v>20.416448086810782</v>
      </c>
      <c r="AC5">
        <f>SQRT((ABS($G$6-$G$5)^2+(ABS($H$6-$H$5)^2)))</f>
        <v>22.888258547213983</v>
      </c>
      <c r="AJ5">
        <f>1/0.12</f>
        <v>8.3333333333333339</v>
      </c>
      <c r="AK5">
        <f>1/0.11</f>
        <v>9.0909090909090917</v>
      </c>
      <c r="AL5">
        <f>1/0.1</f>
        <v>10</v>
      </c>
      <c r="AM5">
        <f>1/0.11</f>
        <v>9.0909090909090917</v>
      </c>
      <c r="AO5">
        <f>$Z5/$U5</f>
        <v>205.11159558679029</v>
      </c>
      <c r="AP5">
        <f>$AA5/$V5</f>
        <v>211.23825547292202</v>
      </c>
      <c r="AQ5">
        <f>$AB5/$W5</f>
        <v>204.1644808681078</v>
      </c>
      <c r="AR5">
        <f>$AC5/$X5</f>
        <v>208.0750777019453</v>
      </c>
      <c r="AT5" t="s">
        <v>297</v>
      </c>
      <c r="AV5">
        <f>((0.065/0.12)*100)</f>
        <v>54.166666666666671</v>
      </c>
      <c r="AW5">
        <f>((0.065/0.11)*100)</f>
        <v>59.090909090909093</v>
      </c>
      <c r="AX5">
        <f>((0.06/0.1)*100)</f>
        <v>60</v>
      </c>
      <c r="AY5">
        <f>((0.065/0.11)*100)</f>
        <v>59.090909090909093</v>
      </c>
      <c r="BA5">
        <f>((0.055/0.12)*100)</f>
        <v>45.833333333333336</v>
      </c>
      <c r="BB5">
        <f>((0.045/0.11)*100)</f>
        <v>40.909090909090907</v>
      </c>
      <c r="BC5">
        <f>((0.04/0.1)*100)</f>
        <v>40</v>
      </c>
      <c r="BD5">
        <f>((0.045/0.11)*100)</f>
        <v>40.909090909090907</v>
      </c>
      <c r="BF5">
        <f>ABS($B$5-$D$5)</f>
        <v>1.6237059999999994</v>
      </c>
      <c r="BG5">
        <f>ABS($F$5-$H$5)</f>
        <v>3.1545870000000003</v>
      </c>
      <c r="BL5">
        <f>SQRT((ABS($A$5-$E$6)^2+(ABS($B$5-$F$6)^2)))</f>
        <v>2.8669609071909177</v>
      </c>
      <c r="BM5">
        <f>SQRT((ABS($C$5-$G$6)^2+(ABS($D$5-$H$6)^2)))</f>
        <v>1.425481924210193</v>
      </c>
      <c r="BO5">
        <f>SQRT((ABS($A$5-$G$6)^2+(ABS($B$5-$H$6)^2)))</f>
        <v>6.7521895539821006</v>
      </c>
      <c r="BP5">
        <f>SQRT((ABS($C$5-$E$6)^2+(ABS($D$5-$F$6)^2)))</f>
        <v>5.6283401406818001</v>
      </c>
      <c r="BR5">
        <f>DEGREES(ACOS((3.37837489271543^2+20.4164480868108^2-19.6303989463253^2)/(2*3.37837489271543*20.4164480868108)))</f>
        <v>71.884812125733333</v>
      </c>
      <c r="BS5">
        <f>DEGREES(ACOS((19.6303989463253^2+22.888258547214^2-5.28911058427029^2)/(2*19.6303989463253*22.888258547214)))</f>
        <v>11.280835902015388</v>
      </c>
      <c r="BU5">
        <v>13</v>
      </c>
      <c r="BV5">
        <v>7</v>
      </c>
      <c r="BW5">
        <v>3</v>
      </c>
      <c r="BX5">
        <v>5</v>
      </c>
      <c r="BY5">
        <v>13</v>
      </c>
      <c r="BZ5">
        <v>7</v>
      </c>
      <c r="CA5">
        <v>7</v>
      </c>
      <c r="CB5">
        <v>5</v>
      </c>
      <c r="CC5">
        <v>12</v>
      </c>
      <c r="CD5">
        <v>2</v>
      </c>
      <c r="CE5">
        <v>7</v>
      </c>
      <c r="CF5">
        <v>10</v>
      </c>
      <c r="CG5">
        <v>13</v>
      </c>
      <c r="CH5">
        <v>5</v>
      </c>
      <c r="CI5">
        <v>5</v>
      </c>
      <c r="CJ5">
        <v>10</v>
      </c>
      <c r="CL5">
        <v>11</v>
      </c>
      <c r="CM5">
        <v>3</v>
      </c>
      <c r="CN5">
        <v>1</v>
      </c>
      <c r="CO5">
        <v>3</v>
      </c>
      <c r="CP5">
        <v>9</v>
      </c>
      <c r="CQ5">
        <v>3</v>
      </c>
      <c r="CR5">
        <v>4</v>
      </c>
      <c r="CS5">
        <v>1</v>
      </c>
      <c r="CT5">
        <v>8</v>
      </c>
      <c r="CU5">
        <v>1</v>
      </c>
      <c r="CV5">
        <v>2</v>
      </c>
      <c r="CW5">
        <v>7</v>
      </c>
      <c r="CX5">
        <v>9</v>
      </c>
      <c r="CY5">
        <v>3</v>
      </c>
      <c r="CZ5">
        <v>1</v>
      </c>
      <c r="DA5">
        <v>7</v>
      </c>
      <c r="DC5">
        <f>((7/13)*100)</f>
        <v>53.846153846153847</v>
      </c>
      <c r="DD5">
        <f>((3/13)*100)</f>
        <v>23.076923076923077</v>
      </c>
      <c r="DE5">
        <f>((5/13)*100)</f>
        <v>38.461538461538467</v>
      </c>
      <c r="DF5">
        <f>((7/13)*100)</f>
        <v>53.846153846153847</v>
      </c>
      <c r="DG5">
        <f>((7/13)*100)</f>
        <v>53.846153846153847</v>
      </c>
      <c r="DH5">
        <f>((5/13)*100)</f>
        <v>38.461538461538467</v>
      </c>
      <c r="DI5">
        <f>((2/12)*100)</f>
        <v>16.666666666666664</v>
      </c>
      <c r="DJ5">
        <f>((7/12)*100)</f>
        <v>58.333333333333336</v>
      </c>
      <c r="DK5">
        <f>((10/12)*100)</f>
        <v>83.333333333333343</v>
      </c>
      <c r="DL5">
        <f>((5/13)*100)</f>
        <v>38.461538461538467</v>
      </c>
      <c r="DM5">
        <f>((5/13)*100)</f>
        <v>38.461538461538467</v>
      </c>
      <c r="DN5">
        <f>((10/13)*100)</f>
        <v>76.923076923076934</v>
      </c>
      <c r="DP5">
        <f>((3/11)*100)</f>
        <v>27.27272727272727</v>
      </c>
      <c r="DQ5">
        <f>((1/11)*100)</f>
        <v>9.0909090909090917</v>
      </c>
      <c r="DR5">
        <f>((3/11)*100)</f>
        <v>27.27272727272727</v>
      </c>
      <c r="DS5">
        <f>((3/9)*100)</f>
        <v>33.333333333333329</v>
      </c>
      <c r="DT5">
        <f>((4/9)*100)</f>
        <v>44.444444444444443</v>
      </c>
      <c r="DU5">
        <f>((1/9)*100)</f>
        <v>11.111111111111111</v>
      </c>
      <c r="DV5">
        <f>((1/8)*100)</f>
        <v>12.5</v>
      </c>
      <c r="DW5">
        <f>((2/8)*100)</f>
        <v>25</v>
      </c>
      <c r="DX5">
        <f>((7/8)*100)</f>
        <v>87.5</v>
      </c>
      <c r="DY5">
        <f>((3/9)*100)</f>
        <v>33.333333333333329</v>
      </c>
      <c r="DZ5">
        <f>((1/9)*100)</f>
        <v>11.111111111111111</v>
      </c>
      <c r="EA5">
        <f>((7/9)*100)</f>
        <v>77.777777777777786</v>
      </c>
    </row>
    <row r="6" spans="1:131" x14ac:dyDescent="0.25">
      <c r="A6">
        <v>125.108971</v>
      </c>
      <c r="B6">
        <v>7.5247169999999999</v>
      </c>
      <c r="C6">
        <v>131.12577900000002</v>
      </c>
      <c r="D6">
        <v>5.670115</v>
      </c>
      <c r="E6">
        <v>103.064538</v>
      </c>
      <c r="F6">
        <v>8.6264789999999998</v>
      </c>
      <c r="G6">
        <v>106.76743</v>
      </c>
      <c r="H6">
        <v>4.8498029999999996</v>
      </c>
      <c r="K6">
        <f>(12/200)</f>
        <v>0.06</v>
      </c>
      <c r="L6">
        <f>(12/200)</f>
        <v>0.06</v>
      </c>
      <c r="M6">
        <f>(15/200)</f>
        <v>7.4999999999999997E-2</v>
      </c>
      <c r="N6">
        <f>(15/200)</f>
        <v>7.4999999999999997E-2</v>
      </c>
      <c r="P6">
        <f>(9/200)</f>
        <v>4.4999999999999998E-2</v>
      </c>
      <c r="Q6">
        <f>(10/200)</f>
        <v>0.05</v>
      </c>
      <c r="R6">
        <f>(10/200)</f>
        <v>0.05</v>
      </c>
      <c r="S6">
        <f>(9/200)</f>
        <v>4.4999999999999998E-2</v>
      </c>
      <c r="U6">
        <f>0.06+0.045</f>
        <v>0.105</v>
      </c>
      <c r="V6">
        <f>0.06+0.05</f>
        <v>0.11</v>
      </c>
      <c r="W6">
        <f>0.075+0.05</f>
        <v>0.125</v>
      </c>
      <c r="X6">
        <f>0.075+0.045</f>
        <v>0.12</v>
      </c>
      <c r="Z6">
        <f>SQRT((ABS($A$7-$A$6)^2+(ABS($B$7-$B$6)^2)))</f>
        <v>29.967516805349391</v>
      </c>
      <c r="AA6">
        <f>SQRT((ABS($C$7-$C$6)^2+(ABS($D$7-$D$6)^2)))</f>
        <v>29.109404284312109</v>
      </c>
      <c r="AB6">
        <f>SQRT((ABS($E$7-$E$6)^2+(ABS($F$7-$F$6)^2)))</f>
        <v>25.703267864228042</v>
      </c>
      <c r="AC6">
        <f>SQRT((ABS($G$7-$G$6)^2+(ABS($H$7-$H$6)^2)))</f>
        <v>24.412197575648939</v>
      </c>
      <c r="AJ6">
        <f>1/0.105</f>
        <v>9.5238095238095237</v>
      </c>
      <c r="AK6">
        <f>1/0.11</f>
        <v>9.0909090909090917</v>
      </c>
      <c r="AL6">
        <f>1/0.125</f>
        <v>8</v>
      </c>
      <c r="AM6">
        <f>1/0.12</f>
        <v>8.3333333333333339</v>
      </c>
      <c r="AO6">
        <f>$Z6/$U6</f>
        <v>285.40492195570852</v>
      </c>
      <c r="AP6">
        <f>$AA6/$V6</f>
        <v>264.63094803920097</v>
      </c>
      <c r="AQ6">
        <f>$AB6/$W6</f>
        <v>205.62614291382434</v>
      </c>
      <c r="AR6">
        <f>$AC6/$X6</f>
        <v>203.4349797970745</v>
      </c>
      <c r="AT6">
        <f>SUM(U:X)</f>
        <v>44.179999999999907</v>
      </c>
      <c r="AV6">
        <f>((0.06/0.105)*100)</f>
        <v>57.142857142857139</v>
      </c>
      <c r="AW6">
        <f>((0.06/0.11)*100)</f>
        <v>54.54545454545454</v>
      </c>
      <c r="AX6">
        <f>((0.075/0.125)*100)</f>
        <v>60</v>
      </c>
      <c r="AY6">
        <f>((0.075/0.12)*100)</f>
        <v>62.5</v>
      </c>
      <c r="BA6">
        <f>((0.045/0.105)*100)</f>
        <v>42.857142857142854</v>
      </c>
      <c r="BB6">
        <f>((0.05/0.11)*100)</f>
        <v>45.45454545454546</v>
      </c>
      <c r="BC6">
        <f>((0.05/0.125)*100)</f>
        <v>40</v>
      </c>
      <c r="BD6">
        <f>((0.045/0.12)*100)</f>
        <v>37.5</v>
      </c>
      <c r="BF6">
        <f>ABS($B$6-$D$6)</f>
        <v>1.8546019999999999</v>
      </c>
      <c r="BG6">
        <f>ABS($F$6-$H$6)</f>
        <v>3.7766760000000001</v>
      </c>
      <c r="BL6">
        <f>SQRT((ABS($A$6-$E$7)^2+(ABS($B$6-$F$7)^2)))</f>
        <v>4.0045750711058163</v>
      </c>
      <c r="BM6">
        <f>SQRT((ABS($C$6-$G$7)^2+(ABS($D$6-$H$7)^2)))</f>
        <v>0.28229925392214184</v>
      </c>
      <c r="BO6">
        <f>SQRT((ABS($A$6-$G$7)^2+(ABS($B$6-$H$7)^2)))</f>
        <v>6.4287435081957547</v>
      </c>
      <c r="BP6">
        <f>SQRT((ABS($C$6-$E$7)^2+(ABS($D$6-$F$7)^2)))</f>
        <v>4.2191849442064084</v>
      </c>
      <c r="BR6">
        <f>DEGREES(ACOS((5.28911058427029^2+25.703267864228^2-22.4140563125698^2)/(2*5.28911058427029*25.703267864228)))</f>
        <v>46.765903989590974</v>
      </c>
      <c r="BS6">
        <f>DEGREES(ACOS((22.4140563125698^2+24.4121975756489^2-4.47795066223346^2)/(2*22.4140563125698*24.4121975756489)))</f>
        <v>9.8278190987844667</v>
      </c>
      <c r="BU6">
        <v>12</v>
      </c>
      <c r="BV6">
        <v>5</v>
      </c>
      <c r="BW6">
        <v>5</v>
      </c>
      <c r="BX6">
        <v>7</v>
      </c>
      <c r="BY6">
        <v>12</v>
      </c>
      <c r="BZ6">
        <v>5</v>
      </c>
      <c r="CA6">
        <v>6</v>
      </c>
      <c r="CB6">
        <v>4</v>
      </c>
      <c r="CC6">
        <v>15</v>
      </c>
      <c r="CD6">
        <v>6</v>
      </c>
      <c r="CE6">
        <v>7</v>
      </c>
      <c r="CF6">
        <v>13</v>
      </c>
      <c r="CG6">
        <v>15</v>
      </c>
      <c r="CH6">
        <v>7</v>
      </c>
      <c r="CI6">
        <v>5</v>
      </c>
      <c r="CJ6">
        <v>13</v>
      </c>
      <c r="CL6">
        <v>9</v>
      </c>
      <c r="CM6">
        <v>3</v>
      </c>
      <c r="CN6">
        <v>0</v>
      </c>
      <c r="CO6">
        <v>1</v>
      </c>
      <c r="CP6">
        <v>10</v>
      </c>
      <c r="CQ6">
        <v>3</v>
      </c>
      <c r="CR6">
        <v>2</v>
      </c>
      <c r="CS6">
        <v>0</v>
      </c>
      <c r="CT6">
        <v>10</v>
      </c>
      <c r="CU6">
        <v>0</v>
      </c>
      <c r="CV6">
        <v>4</v>
      </c>
      <c r="CW6">
        <v>7</v>
      </c>
      <c r="CX6">
        <v>9</v>
      </c>
      <c r="CY6">
        <v>1</v>
      </c>
      <c r="CZ6">
        <v>1</v>
      </c>
      <c r="DA6">
        <v>7</v>
      </c>
      <c r="DC6">
        <f>((5/12)*100)</f>
        <v>41.666666666666671</v>
      </c>
      <c r="DD6">
        <f>((5/12)*100)</f>
        <v>41.666666666666671</v>
      </c>
      <c r="DE6">
        <f>((7/12)*100)</f>
        <v>58.333333333333336</v>
      </c>
      <c r="DF6">
        <f>((5/12)*100)</f>
        <v>41.666666666666671</v>
      </c>
      <c r="DG6">
        <f>((6/12)*100)</f>
        <v>50</v>
      </c>
      <c r="DH6">
        <f>((4/12)*100)</f>
        <v>33.333333333333329</v>
      </c>
      <c r="DI6">
        <f>((6/15)*100)</f>
        <v>40</v>
      </c>
      <c r="DJ6">
        <f>((7/15)*100)</f>
        <v>46.666666666666664</v>
      </c>
      <c r="DK6">
        <f>((13/15)*100)</f>
        <v>86.666666666666671</v>
      </c>
      <c r="DL6">
        <f>((7/15)*100)</f>
        <v>46.666666666666664</v>
      </c>
      <c r="DM6">
        <f>((5/15)*100)</f>
        <v>33.333333333333329</v>
      </c>
      <c r="DN6">
        <f>((13/15)*100)</f>
        <v>86.666666666666671</v>
      </c>
      <c r="DP6">
        <f>((3/9)*100)</f>
        <v>33.333333333333329</v>
      </c>
      <c r="DQ6">
        <f>((0/9)*100)</f>
        <v>0</v>
      </c>
      <c r="DR6">
        <f>((1/9)*100)</f>
        <v>11.111111111111111</v>
      </c>
      <c r="DS6">
        <f>((3/10)*100)</f>
        <v>30</v>
      </c>
      <c r="DT6">
        <f>((2/10)*100)</f>
        <v>20</v>
      </c>
      <c r="DU6">
        <f>((0/10)*100)</f>
        <v>0</v>
      </c>
      <c r="DV6">
        <f>((0/10)*100)</f>
        <v>0</v>
      </c>
      <c r="DW6">
        <f>((4/10)*100)</f>
        <v>40</v>
      </c>
      <c r="DX6">
        <f>((7/10)*100)</f>
        <v>70</v>
      </c>
      <c r="DY6">
        <f>((1/9)*100)</f>
        <v>11.111111111111111</v>
      </c>
      <c r="DZ6">
        <f>((1/9)*100)</f>
        <v>11.111111111111111</v>
      </c>
      <c r="EA6">
        <f>((7/9)*100)</f>
        <v>77.777777777777786</v>
      </c>
    </row>
    <row r="7" spans="1:131" x14ac:dyDescent="0.25">
      <c r="A7">
        <v>155.070808</v>
      </c>
      <c r="B7">
        <v>8.1081439999999994</v>
      </c>
      <c r="C7">
        <v>160.22026199999999</v>
      </c>
      <c r="D7">
        <v>6.602036</v>
      </c>
      <c r="E7">
        <v>128.76216200000002</v>
      </c>
      <c r="F7">
        <v>9.1650880000000008</v>
      </c>
      <c r="G7">
        <v>131.173608</v>
      </c>
      <c r="H7">
        <v>5.3918970000000002</v>
      </c>
      <c r="K7">
        <f>(14/200)</f>
        <v>7.0000000000000007E-2</v>
      </c>
      <c r="L7">
        <f>(13/200)</f>
        <v>6.5000000000000002E-2</v>
      </c>
      <c r="M7">
        <f>(12/200)</f>
        <v>0.06</v>
      </c>
      <c r="N7">
        <f>(13/200)</f>
        <v>6.5000000000000002E-2</v>
      </c>
      <c r="P7">
        <f>(9/200)</f>
        <v>4.4999999999999998E-2</v>
      </c>
      <c r="Q7">
        <f>(9/200)</f>
        <v>4.4999999999999998E-2</v>
      </c>
      <c r="R7">
        <f>(8/200)</f>
        <v>0.04</v>
      </c>
      <c r="S7">
        <f>(8/200)</f>
        <v>0.04</v>
      </c>
      <c r="U7">
        <f>0.07+0.045</f>
        <v>0.115</v>
      </c>
      <c r="V7">
        <f>0.065+0.045</f>
        <v>0.11</v>
      </c>
      <c r="W7">
        <f>0.06+0.04</f>
        <v>0.1</v>
      </c>
      <c r="X7">
        <f>0.065+0.04</f>
        <v>0.10500000000000001</v>
      </c>
      <c r="Z7">
        <f>SQRT((ABS($A$8-$A$7)^2+(ABS($B$8-$B$7)^2)))</f>
        <v>20.306028331318014</v>
      </c>
      <c r="AA7">
        <f>SQRT((ABS($C$8-$C$7)^2+(ABS($D$8-$D$7)^2)))</f>
        <v>21.818557530764338</v>
      </c>
      <c r="AB7">
        <f>SQRT((ABS($E$8-$E$7)^2+(ABS($F$8-$F$7)^2)))</f>
        <v>28.31309809224712</v>
      </c>
      <c r="AC7">
        <f>SQRT((ABS($G$8-$G$7)^2+(ABS($H$8-$H$7)^2)))</f>
        <v>28.35232104840086</v>
      </c>
      <c r="AJ7">
        <f>1/0.115</f>
        <v>8.695652173913043</v>
      </c>
      <c r="AK7">
        <f>1/0.11</f>
        <v>9.0909090909090917</v>
      </c>
      <c r="AL7">
        <f>1/0.1</f>
        <v>10</v>
      </c>
      <c r="AM7">
        <f>1/0.105</f>
        <v>9.5238095238095237</v>
      </c>
      <c r="AO7">
        <f>$Z7/$U7</f>
        <v>176.57415940276533</v>
      </c>
      <c r="AP7">
        <f>$AA7/$V7</f>
        <v>198.35052300694852</v>
      </c>
      <c r="AQ7">
        <f>$AB7/$W7</f>
        <v>283.13098092247117</v>
      </c>
      <c r="AR7">
        <f>$AC7/$X7</f>
        <v>270.02210522286532</v>
      </c>
      <c r="AV7">
        <f>((0.07/0.115)*100)</f>
        <v>60.869565217391312</v>
      </c>
      <c r="AW7">
        <f>((0.065/0.11)*100)</f>
        <v>59.090909090909093</v>
      </c>
      <c r="AX7">
        <f>((0.06/0.1)*100)</f>
        <v>60</v>
      </c>
      <c r="AY7">
        <f>((0.065/0.105)*100)</f>
        <v>61.904761904761905</v>
      </c>
      <c r="BA7">
        <f>((0.045/0.115)*100)</f>
        <v>39.130434782608688</v>
      </c>
      <c r="BB7">
        <f>((0.045/0.11)*100)</f>
        <v>40.909090909090907</v>
      </c>
      <c r="BC7">
        <f>((0.04/0.1)*100)</f>
        <v>40</v>
      </c>
      <c r="BD7">
        <f>((0.04/0.105)*100)</f>
        <v>38.095238095238102</v>
      </c>
      <c r="BF7">
        <f>ABS($B$7-$D$7)</f>
        <v>1.5061079999999993</v>
      </c>
      <c r="BG7">
        <f>ABS($F$7-$H$7)</f>
        <v>3.7731910000000006</v>
      </c>
      <c r="BL7">
        <f>SQRT((ABS($A$7-$E$8)^2+(ABS($B$7-$F$8)^2)))</f>
        <v>2.2788603797303959</v>
      </c>
      <c r="BM7">
        <f>SQRT((ABS($C$7-$G$8)^2+(ABS($D$7-$H$8)^2)))</f>
        <v>1.5617028233261843</v>
      </c>
      <c r="BO7">
        <f>SQRT((ABS($A$7-$G$8)^2+(ABS($B$7-$H$8)^2)))</f>
        <v>5.3178544000964401</v>
      </c>
      <c r="BP7">
        <f>SQRT((ABS($C$7-$E$8)^2+(ABS($D$7-$F$8)^2)))</f>
        <v>4.07439195814848</v>
      </c>
      <c r="BR7">
        <f>DEGREES(ACOS((4.47795066223346^2+28.3130980922471^2-26.1789626888057^2)/(2*4.47795066223346*28.3130980922471)))</f>
        <v>57.472457929138223</v>
      </c>
      <c r="BS7">
        <f>DEGREES(ACOS((26.1789626888057^2+28.3523210484009^2-4.68119163540226^2)/(2*26.1789626888057*28.3523210484009)))</f>
        <v>8.7279227898618696</v>
      </c>
      <c r="BU7">
        <v>14</v>
      </c>
      <c r="BV7">
        <v>7</v>
      </c>
      <c r="BW7">
        <v>5</v>
      </c>
      <c r="BX7">
        <v>7</v>
      </c>
      <c r="BY7">
        <v>13</v>
      </c>
      <c r="BZ7">
        <v>7</v>
      </c>
      <c r="CA7">
        <v>7</v>
      </c>
      <c r="CB7">
        <v>5</v>
      </c>
      <c r="CC7">
        <v>12</v>
      </c>
      <c r="CD7">
        <v>4</v>
      </c>
      <c r="CE7">
        <v>6</v>
      </c>
      <c r="CF7">
        <v>10</v>
      </c>
      <c r="CG7">
        <v>13</v>
      </c>
      <c r="CH7">
        <v>7</v>
      </c>
      <c r="CI7">
        <v>4</v>
      </c>
      <c r="CJ7">
        <v>10</v>
      </c>
      <c r="CL7">
        <v>9</v>
      </c>
      <c r="CM7">
        <v>2</v>
      </c>
      <c r="CN7">
        <v>1</v>
      </c>
      <c r="CO7">
        <v>3</v>
      </c>
      <c r="CP7">
        <v>9</v>
      </c>
      <c r="CQ7">
        <v>2</v>
      </c>
      <c r="CR7">
        <v>3</v>
      </c>
      <c r="CS7">
        <v>0</v>
      </c>
      <c r="CT7">
        <v>8</v>
      </c>
      <c r="CU7">
        <v>1</v>
      </c>
      <c r="CV7">
        <v>2</v>
      </c>
      <c r="CW7">
        <v>6</v>
      </c>
      <c r="CX7">
        <v>8</v>
      </c>
      <c r="CY7">
        <v>3</v>
      </c>
      <c r="CZ7">
        <v>0</v>
      </c>
      <c r="DA7">
        <v>6</v>
      </c>
      <c r="DC7">
        <f>((7/14)*100)</f>
        <v>50</v>
      </c>
      <c r="DD7">
        <f>((5/14)*100)</f>
        <v>35.714285714285715</v>
      </c>
      <c r="DE7">
        <f>((7/14)*100)</f>
        <v>50</v>
      </c>
      <c r="DF7">
        <f>((7/13)*100)</f>
        <v>53.846153846153847</v>
      </c>
      <c r="DG7">
        <f>((7/13)*100)</f>
        <v>53.846153846153847</v>
      </c>
      <c r="DH7">
        <f>((5/13)*100)</f>
        <v>38.461538461538467</v>
      </c>
      <c r="DI7">
        <f>((4/12)*100)</f>
        <v>33.333333333333329</v>
      </c>
      <c r="DJ7">
        <f>((6/12)*100)</f>
        <v>50</v>
      </c>
      <c r="DK7">
        <f>((10/12)*100)</f>
        <v>83.333333333333343</v>
      </c>
      <c r="DL7">
        <f>((7/13)*100)</f>
        <v>53.846153846153847</v>
      </c>
      <c r="DM7">
        <f>((4/13)*100)</f>
        <v>30.76923076923077</v>
      </c>
      <c r="DN7">
        <f>((10/13)*100)</f>
        <v>76.923076923076934</v>
      </c>
      <c r="DP7">
        <f>((2/9)*100)</f>
        <v>22.222222222222221</v>
      </c>
      <c r="DQ7">
        <f>((1/9)*100)</f>
        <v>11.111111111111111</v>
      </c>
      <c r="DR7">
        <f>((3/9)*100)</f>
        <v>33.333333333333329</v>
      </c>
      <c r="DS7">
        <f>((2/9)*100)</f>
        <v>22.222222222222221</v>
      </c>
      <c r="DT7">
        <f>((3/9)*100)</f>
        <v>33.333333333333329</v>
      </c>
      <c r="DU7">
        <f>((0/9)*100)</f>
        <v>0</v>
      </c>
      <c r="DV7">
        <f>((1/8)*100)</f>
        <v>12.5</v>
      </c>
      <c r="DW7">
        <f>((2/8)*100)</f>
        <v>25</v>
      </c>
      <c r="DX7">
        <f>((6/8)*100)</f>
        <v>75</v>
      </c>
      <c r="DY7">
        <f>((3/8)*100)</f>
        <v>37.5</v>
      </c>
      <c r="DZ7">
        <f>((0/8)*100)</f>
        <v>0</v>
      </c>
      <c r="EA7">
        <f>((6/8)*100)</f>
        <v>75</v>
      </c>
    </row>
    <row r="8" spans="1:131" x14ac:dyDescent="0.25">
      <c r="A8">
        <v>175.358487</v>
      </c>
      <c r="B8">
        <v>7.2450869999999998</v>
      </c>
      <c r="C8">
        <v>181.99309</v>
      </c>
      <c r="D8">
        <v>5.1901529999999996</v>
      </c>
      <c r="E8">
        <v>157.07524699999999</v>
      </c>
      <c r="F8">
        <v>9.1923159999999999</v>
      </c>
      <c r="G8">
        <v>159.52530300000001</v>
      </c>
      <c r="H8">
        <v>5.2034840000000004</v>
      </c>
      <c r="K8">
        <f>(11/200)</f>
        <v>5.5E-2</v>
      </c>
      <c r="L8">
        <f>(13/200)</f>
        <v>6.5000000000000002E-2</v>
      </c>
      <c r="M8">
        <f>(14/200)</f>
        <v>7.0000000000000007E-2</v>
      </c>
      <c r="N8">
        <f>(15/200)</f>
        <v>7.4999999999999997E-2</v>
      </c>
      <c r="P8">
        <f>(10/200)</f>
        <v>0.05</v>
      </c>
      <c r="Q8">
        <f>(9/200)</f>
        <v>4.4999999999999998E-2</v>
      </c>
      <c r="R8">
        <f>(9/200)</f>
        <v>4.4999999999999998E-2</v>
      </c>
      <c r="S8">
        <f>(8/200)</f>
        <v>0.04</v>
      </c>
      <c r="U8">
        <f>0.055+0.05</f>
        <v>0.10500000000000001</v>
      </c>
      <c r="V8">
        <f>0.065+0.045</f>
        <v>0.11</v>
      </c>
      <c r="W8">
        <f>0.07+0.045</f>
        <v>0.115</v>
      </c>
      <c r="X8">
        <f>0.075+0.04</f>
        <v>0.11499999999999999</v>
      </c>
      <c r="Z8">
        <f>SQRT((ABS($A$9-$A$8)^2+(ABS($B$9-$B$8)^2)))</f>
        <v>24.160920747501343</v>
      </c>
      <c r="AA8">
        <f>SQRT((ABS($C$9-$C$8)^2+(ABS($D$9-$D$8)^2)))</f>
        <v>23.820404025312197</v>
      </c>
      <c r="AB8">
        <f>SQRT((ABS($E$9-$E$8)^2+(ABS($F$9-$F$8)^2)))</f>
        <v>21.931004254623723</v>
      </c>
      <c r="AC8">
        <f>SQRT((ABS($G$9-$G$8)^2+(ABS($H$9-$H$8)^2)))</f>
        <v>22.344287703219727</v>
      </c>
      <c r="AJ8">
        <f>1/0.105</f>
        <v>9.5238095238095237</v>
      </c>
      <c r="AK8">
        <f>1/0.11</f>
        <v>9.0909090909090917</v>
      </c>
      <c r="AL8">
        <f>1/0.115</f>
        <v>8.695652173913043</v>
      </c>
      <c r="AM8">
        <f>1/0.115</f>
        <v>8.695652173913043</v>
      </c>
      <c r="AO8">
        <f>$Z8/$U8</f>
        <v>230.10400711906038</v>
      </c>
      <c r="AP8">
        <f>$AA8/$V8</f>
        <v>216.54912750283816</v>
      </c>
      <c r="AQ8">
        <f>$AB8/$W8</f>
        <v>190.70438482281497</v>
      </c>
      <c r="AR8">
        <f>$AC8/$X8</f>
        <v>194.29815394104114</v>
      </c>
      <c r="AV8">
        <f>((0.055/0.105)*100)</f>
        <v>52.380952380952387</v>
      </c>
      <c r="AW8">
        <f>((0.065/0.11)*100)</f>
        <v>59.090909090909093</v>
      </c>
      <c r="AX8">
        <f>((0.07/0.115)*100)</f>
        <v>60.869565217391312</v>
      </c>
      <c r="AY8">
        <f>((0.075/0.115)*100)</f>
        <v>65.217391304347814</v>
      </c>
      <c r="BA8">
        <f>((0.05/0.105)*100)</f>
        <v>47.61904761904762</v>
      </c>
      <c r="BB8">
        <f>((0.045/0.11)*100)</f>
        <v>40.909090909090907</v>
      </c>
      <c r="BC8">
        <f>((0.045/0.115)*100)</f>
        <v>39.130434782608688</v>
      </c>
      <c r="BD8">
        <f>((0.04/0.115)*100)</f>
        <v>34.782608695652172</v>
      </c>
      <c r="BF8">
        <f>ABS($B$8-$D$8)</f>
        <v>2.0549340000000003</v>
      </c>
      <c r="BG8">
        <f>ABS($F$8-$H$8)</f>
        <v>3.9888319999999995</v>
      </c>
      <c r="BL8">
        <f>SQRT((ABS($A$8-$E$9)^2+(ABS($B$8-$F$9)^2)))</f>
        <v>3.8038547234904923</v>
      </c>
      <c r="BM8">
        <f>SQRT((ABS($C$8-$G$9)^2+(ABS($D$8-$H$9)^2)))</f>
        <v>0.79228462009621281</v>
      </c>
      <c r="BO8">
        <f>SQRT((ABS($A$8-$G$9)^2+(ABS($B$8-$H$9)^2)))</f>
        <v>7.088676880778948</v>
      </c>
      <c r="BP8">
        <f>SQRT((ABS($C$8-$E$9)^2+(ABS($D$8-$F$9)^2)))</f>
        <v>4.3759836684789004</v>
      </c>
      <c r="BR8">
        <f>DEGREES(ACOS((4.68119163540226^2+21.9310042546237^2-19.7221780300648^2)/(2*4.68119163540226*21.9310042546237)))</f>
        <v>56.302029123456727</v>
      </c>
      <c r="BS8">
        <f>DEGREES(ACOS((19.7221780300648^2+22.3442877032197^2-4.89071270520862^2)/(2*19.7221780300648*22.3442877032197)))</f>
        <v>11.286131608831184</v>
      </c>
      <c r="BU8">
        <v>11</v>
      </c>
      <c r="BV8">
        <v>6</v>
      </c>
      <c r="BW8">
        <v>3</v>
      </c>
      <c r="BX8">
        <v>6</v>
      </c>
      <c r="BY8">
        <v>13</v>
      </c>
      <c r="BZ8">
        <v>6</v>
      </c>
      <c r="CA8">
        <v>7</v>
      </c>
      <c r="CB8">
        <v>5</v>
      </c>
      <c r="CC8">
        <v>14</v>
      </c>
      <c r="CD8">
        <v>4</v>
      </c>
      <c r="CE8">
        <v>7</v>
      </c>
      <c r="CF8">
        <v>12</v>
      </c>
      <c r="CG8">
        <v>15</v>
      </c>
      <c r="CH8">
        <v>6</v>
      </c>
      <c r="CI8">
        <v>6</v>
      </c>
      <c r="CJ8">
        <v>12</v>
      </c>
      <c r="CL8">
        <v>10</v>
      </c>
      <c r="CM8">
        <v>4</v>
      </c>
      <c r="CN8">
        <v>0</v>
      </c>
      <c r="CO8">
        <v>1</v>
      </c>
      <c r="CP8">
        <v>9</v>
      </c>
      <c r="CQ8">
        <v>4</v>
      </c>
      <c r="CR8">
        <v>2</v>
      </c>
      <c r="CS8">
        <v>0</v>
      </c>
      <c r="CT8">
        <v>9</v>
      </c>
      <c r="CU8">
        <v>0</v>
      </c>
      <c r="CV8">
        <v>3</v>
      </c>
      <c r="CW8">
        <v>6</v>
      </c>
      <c r="CX8">
        <v>8</v>
      </c>
      <c r="CY8">
        <v>1</v>
      </c>
      <c r="CZ8">
        <v>0</v>
      </c>
      <c r="DA8">
        <v>6</v>
      </c>
      <c r="DC8">
        <f>((6/11)*100)</f>
        <v>54.54545454545454</v>
      </c>
      <c r="DD8">
        <f>((3/11)*100)</f>
        <v>27.27272727272727</v>
      </c>
      <c r="DE8">
        <f>((6/11)*100)</f>
        <v>54.54545454545454</v>
      </c>
      <c r="DF8">
        <f>((6/13)*100)</f>
        <v>46.153846153846153</v>
      </c>
      <c r="DG8">
        <f>((7/13)*100)</f>
        <v>53.846153846153847</v>
      </c>
      <c r="DH8">
        <f>((5/13)*100)</f>
        <v>38.461538461538467</v>
      </c>
      <c r="DI8">
        <f>((4/14)*100)</f>
        <v>28.571428571428569</v>
      </c>
      <c r="DJ8">
        <f>((7/14)*100)</f>
        <v>50</v>
      </c>
      <c r="DK8">
        <f>((12/14)*100)</f>
        <v>85.714285714285708</v>
      </c>
      <c r="DL8">
        <f>((6/15)*100)</f>
        <v>40</v>
      </c>
      <c r="DM8">
        <f>((6/15)*100)</f>
        <v>40</v>
      </c>
      <c r="DN8">
        <f>((12/15)*100)</f>
        <v>80</v>
      </c>
      <c r="DP8">
        <f>((4/10)*100)</f>
        <v>40</v>
      </c>
      <c r="DQ8">
        <f>((0/10)*100)</f>
        <v>0</v>
      </c>
      <c r="DR8">
        <f>((1/10)*100)</f>
        <v>10</v>
      </c>
      <c r="DS8">
        <f>((4/9)*100)</f>
        <v>44.444444444444443</v>
      </c>
      <c r="DT8">
        <f>((2/9)*100)</f>
        <v>22.222222222222221</v>
      </c>
      <c r="DU8">
        <f>((0/9)*100)</f>
        <v>0</v>
      </c>
      <c r="DV8">
        <f>((0/9)*100)</f>
        <v>0</v>
      </c>
      <c r="DW8">
        <f>((3/9)*100)</f>
        <v>33.333333333333329</v>
      </c>
      <c r="DX8">
        <f>((6/9)*100)</f>
        <v>66.666666666666657</v>
      </c>
      <c r="DY8">
        <f>((1/8)*100)</f>
        <v>12.5</v>
      </c>
      <c r="DZ8">
        <f>((0/8)*100)</f>
        <v>0</v>
      </c>
      <c r="EA8">
        <f>((6/8)*100)</f>
        <v>75</v>
      </c>
    </row>
    <row r="9" spans="1:131" x14ac:dyDescent="0.25">
      <c r="A9">
        <v>199.49785500000002</v>
      </c>
      <c r="B9">
        <v>6.2247909999999997</v>
      </c>
      <c r="C9">
        <v>205.79146800000001</v>
      </c>
      <c r="D9">
        <v>4.1660180000000002</v>
      </c>
      <c r="E9">
        <v>178.99097699999999</v>
      </c>
      <c r="F9">
        <v>8.3739480000000004</v>
      </c>
      <c r="G9">
        <v>181.85549399999999</v>
      </c>
      <c r="H9">
        <v>4.4099079999999997</v>
      </c>
      <c r="K9">
        <f>(12/200)</f>
        <v>0.06</v>
      </c>
      <c r="L9">
        <f>(12/200)</f>
        <v>0.06</v>
      </c>
      <c r="M9">
        <f>(14/200)</f>
        <v>7.0000000000000007E-2</v>
      </c>
      <c r="N9">
        <f>(14/200)</f>
        <v>7.0000000000000007E-2</v>
      </c>
      <c r="P9">
        <f>(10/200)</f>
        <v>0.05</v>
      </c>
      <c r="Q9">
        <f>(10/200)</f>
        <v>0.05</v>
      </c>
      <c r="R9">
        <f>(8/200)</f>
        <v>0.04</v>
      </c>
      <c r="S9">
        <f>(8/200)</f>
        <v>0.04</v>
      </c>
      <c r="U9">
        <f>0.06+0.05</f>
        <v>0.11</v>
      </c>
      <c r="V9">
        <f>0.06+0.05</f>
        <v>0.11</v>
      </c>
      <c r="W9">
        <f>0.07+0.04</f>
        <v>0.11000000000000001</v>
      </c>
      <c r="X9">
        <f>0.07+0.04</f>
        <v>0.11000000000000001</v>
      </c>
      <c r="Z9">
        <f>SQRT((ABS($A$10-$A$9)^2+(ABS($B$10-$B$9)^2)))</f>
        <v>20.9772213633915</v>
      </c>
      <c r="AA9">
        <f>SQRT((ABS($C$10-$C$9)^2+(ABS($D$10-$D$9)^2)))</f>
        <v>20.591553019568586</v>
      </c>
      <c r="AB9">
        <f>SQRT((ABS($E$10-$E$9)^2+(ABS($F$10-$F$9)^2)))</f>
        <v>24.417996041322368</v>
      </c>
      <c r="AC9">
        <f>SQRT((ABS($G$10-$G$9)^2+(ABS($H$10-$H$9)^2)))</f>
        <v>23.892296596743996</v>
      </c>
      <c r="AJ9">
        <f>1/0.11</f>
        <v>9.0909090909090917</v>
      </c>
      <c r="AK9">
        <f>1/0.11</f>
        <v>9.0909090909090917</v>
      </c>
      <c r="AL9">
        <f>1/0.11</f>
        <v>9.0909090909090917</v>
      </c>
      <c r="AM9">
        <f>1/0.11</f>
        <v>9.0909090909090917</v>
      </c>
      <c r="AO9">
        <f>$Z9/$U9</f>
        <v>190.70201239446817</v>
      </c>
      <c r="AP9">
        <f>$AA9/$V9</f>
        <v>187.1959365415326</v>
      </c>
      <c r="AQ9">
        <f>$AB9/$W9</f>
        <v>221.98178219383968</v>
      </c>
      <c r="AR9">
        <f>$AC9/$X9</f>
        <v>217.20269633403629</v>
      </c>
      <c r="AV9">
        <f>((0.06/0.11)*100)</f>
        <v>54.54545454545454</v>
      </c>
      <c r="AW9">
        <f>((0.06/0.11)*100)</f>
        <v>54.54545454545454</v>
      </c>
      <c r="AX9">
        <f>((0.07/0.11)*100)</f>
        <v>63.636363636363647</v>
      </c>
      <c r="AY9">
        <f>((0.07/0.11)*100)</f>
        <v>63.636363636363647</v>
      </c>
      <c r="BA9">
        <f>((0.05/0.11)*100)</f>
        <v>45.45454545454546</v>
      </c>
      <c r="BB9">
        <f>((0.05/0.11)*100)</f>
        <v>45.45454545454546</v>
      </c>
      <c r="BC9">
        <f>((0.04/0.11)*100)</f>
        <v>36.363636363636367</v>
      </c>
      <c r="BD9">
        <f>((0.04/0.11)*100)</f>
        <v>36.363636363636367</v>
      </c>
      <c r="BF9">
        <f>ABS($B$9-$D$9)</f>
        <v>2.0587729999999995</v>
      </c>
      <c r="BG9">
        <f>ABS($F$9-$H$9)</f>
        <v>3.9640400000000007</v>
      </c>
      <c r="BL9">
        <f>SQRT((ABS($A$9-$E$10)^2+(ABS($B$9-$F$10)^2)))</f>
        <v>4.0227498709451091</v>
      </c>
      <c r="BM9">
        <f>SQRT((ABS($C$9-$G$10)^2+(ABS($D$9-$H$10)^2)))</f>
        <v>0.71251958752374167</v>
      </c>
      <c r="BO9">
        <f>SQRT((ABS($A$9-$G$10)^2+(ABS($B$9-$H$10)^2)))</f>
        <v>6.8182700674397356</v>
      </c>
      <c r="BP9">
        <f>SQRT((ABS($C$9-$E$10)^2+(ABS($D$9-$F$10)^2)))</f>
        <v>3.924392370236319</v>
      </c>
      <c r="BR9">
        <f>DEGREES(ACOS((4.89071270520862^2+24.4179960413224^2-21.7167869829637^2)/(2*4.89071270520862*24.4179960413224)))</f>
        <v>51.544242089595777</v>
      </c>
      <c r="BS9">
        <f>DEGREES(ACOS((21.7167869829637^2+23.892296596744^2-4.4727631600837^2)/(2*21.7167869829637*23.892296596744)))</f>
        <v>9.8421247556322253</v>
      </c>
      <c r="BU9">
        <v>12</v>
      </c>
      <c r="BV9">
        <v>5</v>
      </c>
      <c r="BW9">
        <v>4</v>
      </c>
      <c r="BX9">
        <v>7</v>
      </c>
      <c r="BY9">
        <v>12</v>
      </c>
      <c r="BZ9">
        <v>5</v>
      </c>
      <c r="CA9">
        <v>6</v>
      </c>
      <c r="CB9">
        <v>4</v>
      </c>
      <c r="CC9">
        <v>14</v>
      </c>
      <c r="CD9">
        <v>4</v>
      </c>
      <c r="CE9">
        <v>7</v>
      </c>
      <c r="CF9">
        <v>11</v>
      </c>
      <c r="CG9">
        <v>14</v>
      </c>
      <c r="CH9">
        <v>7</v>
      </c>
      <c r="CI9">
        <v>4</v>
      </c>
      <c r="CJ9">
        <v>11</v>
      </c>
      <c r="CL9">
        <v>10</v>
      </c>
      <c r="CM9">
        <v>3</v>
      </c>
      <c r="CN9">
        <v>0</v>
      </c>
      <c r="CO9">
        <v>3</v>
      </c>
      <c r="CP9">
        <v>10</v>
      </c>
      <c r="CQ9">
        <v>3</v>
      </c>
      <c r="CR9">
        <v>3</v>
      </c>
      <c r="CS9">
        <v>0</v>
      </c>
      <c r="CT9">
        <v>8</v>
      </c>
      <c r="CU9">
        <v>0</v>
      </c>
      <c r="CV9">
        <v>2</v>
      </c>
      <c r="CW9">
        <v>5</v>
      </c>
      <c r="CX9">
        <v>8</v>
      </c>
      <c r="CY9">
        <v>3</v>
      </c>
      <c r="CZ9">
        <v>0</v>
      </c>
      <c r="DA9">
        <v>5</v>
      </c>
      <c r="DC9">
        <f>((5/12)*100)</f>
        <v>41.666666666666671</v>
      </c>
      <c r="DD9">
        <f>((4/12)*100)</f>
        <v>33.333333333333329</v>
      </c>
      <c r="DE9">
        <f>((7/12)*100)</f>
        <v>58.333333333333336</v>
      </c>
      <c r="DF9">
        <f>((5/12)*100)</f>
        <v>41.666666666666671</v>
      </c>
      <c r="DG9">
        <f>((6/12)*100)</f>
        <v>50</v>
      </c>
      <c r="DH9">
        <f>((4/12)*100)</f>
        <v>33.333333333333329</v>
      </c>
      <c r="DI9">
        <f>((4/14)*100)</f>
        <v>28.571428571428569</v>
      </c>
      <c r="DJ9">
        <f>((7/14)*100)</f>
        <v>50</v>
      </c>
      <c r="DK9">
        <f>((11/14)*100)</f>
        <v>78.571428571428569</v>
      </c>
      <c r="DL9">
        <f>((7/14)*100)</f>
        <v>50</v>
      </c>
      <c r="DM9">
        <f>((4/14)*100)</f>
        <v>28.571428571428569</v>
      </c>
      <c r="DN9">
        <f>((11/14)*100)</f>
        <v>78.571428571428569</v>
      </c>
      <c r="DP9">
        <f>((3/10)*100)</f>
        <v>30</v>
      </c>
      <c r="DQ9">
        <f>((0/10)*100)</f>
        <v>0</v>
      </c>
      <c r="DR9">
        <f>((3/10)*100)</f>
        <v>30</v>
      </c>
      <c r="DS9">
        <f>((3/10)*100)</f>
        <v>30</v>
      </c>
      <c r="DT9">
        <f>((3/10)*100)</f>
        <v>30</v>
      </c>
      <c r="DU9">
        <f>((0/10)*100)</f>
        <v>0</v>
      </c>
      <c r="DV9">
        <f>((0/8)*100)</f>
        <v>0</v>
      </c>
      <c r="DW9">
        <f>((2/8)*100)</f>
        <v>25</v>
      </c>
      <c r="DX9">
        <f>((5/8)*100)</f>
        <v>62.5</v>
      </c>
      <c r="DY9">
        <f>((3/8)*100)</f>
        <v>37.5</v>
      </c>
      <c r="DZ9">
        <f>((0/8)*100)</f>
        <v>0</v>
      </c>
      <c r="EA9">
        <f>((5/8)*100)</f>
        <v>62.5</v>
      </c>
    </row>
    <row r="10" spans="1:131" x14ac:dyDescent="0.25">
      <c r="A10">
        <v>220.44690700000001</v>
      </c>
      <c r="B10">
        <v>7.3115459999999999</v>
      </c>
      <c r="C10">
        <v>226.33391800000001</v>
      </c>
      <c r="D10">
        <v>5.5872159999999997</v>
      </c>
      <c r="E10">
        <v>203.38378</v>
      </c>
      <c r="F10">
        <v>7.2650329999999999</v>
      </c>
      <c r="G10">
        <v>205.72875099999999</v>
      </c>
      <c r="H10">
        <v>3.456264</v>
      </c>
      <c r="K10">
        <f>(12/200)</f>
        <v>0.06</v>
      </c>
      <c r="L10">
        <f>(13/200)</f>
        <v>6.5000000000000002E-2</v>
      </c>
      <c r="M10">
        <f>(13/200)</f>
        <v>6.5000000000000002E-2</v>
      </c>
      <c r="N10">
        <f>(14/200)</f>
        <v>7.0000000000000007E-2</v>
      </c>
      <c r="P10">
        <f>(10/200)</f>
        <v>0.05</v>
      </c>
      <c r="Q10">
        <f>(10/200)</f>
        <v>0.05</v>
      </c>
      <c r="R10">
        <f>(9/200)</f>
        <v>4.4999999999999998E-2</v>
      </c>
      <c r="S10">
        <f>(8/200)</f>
        <v>0.04</v>
      </c>
      <c r="U10">
        <f>0.06+0.05</f>
        <v>0.11</v>
      </c>
      <c r="V10">
        <f>0.065+0.05</f>
        <v>0.115</v>
      </c>
      <c r="W10">
        <f>0.065+0.045</f>
        <v>0.11</v>
      </c>
      <c r="X10">
        <f>0.07+0.04</f>
        <v>0.11000000000000001</v>
      </c>
      <c r="Z10">
        <f>SQRT((ABS($A$11-$A$10)^2+(ABS($B$11-$B$10)^2)))</f>
        <v>21.602935337604492</v>
      </c>
      <c r="AA10">
        <f>SQRT((ABS($C$11-$C$10)^2+(ABS($D$11-$D$10)^2)))</f>
        <v>23.260948406278402</v>
      </c>
      <c r="AB10">
        <f>SQRT((ABS($E$11-$E$10)^2+(ABS($F$11-$F$10)^2)))</f>
        <v>19.42890840445116</v>
      </c>
      <c r="AC10">
        <f>SQRT((ABS($G$11-$G$10)^2+(ABS($H$11-$H$10)^2)))</f>
        <v>19.954375922712103</v>
      </c>
      <c r="AJ10">
        <f>1/0.11</f>
        <v>9.0909090909090917</v>
      </c>
      <c r="AK10">
        <f>1/0.115</f>
        <v>8.695652173913043</v>
      </c>
      <c r="AL10">
        <f>1/0.11</f>
        <v>9.0909090909090917</v>
      </c>
      <c r="AM10">
        <f>1/0.11</f>
        <v>9.0909090909090917</v>
      </c>
      <c r="AO10">
        <f>$Z10/$U10</f>
        <v>196.39032125094994</v>
      </c>
      <c r="AP10">
        <f>$AA10/$V10</f>
        <v>202.26911657633391</v>
      </c>
      <c r="AQ10">
        <f>$AB10/$W10</f>
        <v>176.6264400404651</v>
      </c>
      <c r="AR10">
        <f>$AC10/$X10</f>
        <v>181.40341747920093</v>
      </c>
      <c r="AV10">
        <f>((0.06/0.11)*100)</f>
        <v>54.54545454545454</v>
      </c>
      <c r="AW10">
        <f>((0.065/0.115)*100)</f>
        <v>56.521739130434781</v>
      </c>
      <c r="AX10">
        <f>((0.065/0.11)*100)</f>
        <v>59.090909090909093</v>
      </c>
      <c r="AY10">
        <f>((0.07/0.11)*100)</f>
        <v>63.636363636363647</v>
      </c>
      <c r="BA10">
        <f>((0.05/0.11)*100)</f>
        <v>45.45454545454546</v>
      </c>
      <c r="BB10">
        <f>((0.05/0.115)*100)</f>
        <v>43.478260869565219</v>
      </c>
      <c r="BC10">
        <f>((0.045/0.11)*100)</f>
        <v>40.909090909090907</v>
      </c>
      <c r="BD10">
        <f>((0.04/0.11)*100)</f>
        <v>36.363636363636367</v>
      </c>
      <c r="BF10">
        <f>ABS($B$10-$D$10)</f>
        <v>1.7243300000000001</v>
      </c>
      <c r="BG10">
        <f>ABS($F$10-$H$10)</f>
        <v>3.8087689999999998</v>
      </c>
      <c r="BL10">
        <f>SQRT((ABS($A$10-$E$11)^2+(ABS($B$10-$F$11)^2)))</f>
        <v>2.8136506915438071</v>
      </c>
      <c r="BM10">
        <f>SQRT((ABS($C$10-$G$11)^2+(ABS($D$10-$H$11)^2)))</f>
        <v>0.79341798930009999</v>
      </c>
      <c r="BO10">
        <f>SQRT((ABS($A$10-$G$11)^2+(ABS($B$10-$H$11)^2)))</f>
        <v>5.5348192210279024</v>
      </c>
      <c r="BP10">
        <f>SQRT((ABS($C$10-$E$11)^2+(ABS($D$10-$F$11)^2)))</f>
        <v>4.9160277019913243</v>
      </c>
      <c r="BR10">
        <f>DEGREES(ACOS((4.4727631600837^2+19.4289084044512^2-17.8739937988382^2)/(2*4.4727631600837*19.4289084044512)))</f>
        <v>63.330999189518174</v>
      </c>
      <c r="BS10">
        <f>DEGREES(ACOS((17.8739937988382^2+19.9543759227121^2-4.63857178939219^2)/(2*17.8739937988382*19.9543759227121)))</f>
        <v>12.603347134135449</v>
      </c>
      <c r="BU10">
        <v>12</v>
      </c>
      <c r="BV10">
        <v>5</v>
      </c>
      <c r="BW10">
        <v>4</v>
      </c>
      <c r="BX10">
        <v>7</v>
      </c>
      <c r="BY10">
        <v>13</v>
      </c>
      <c r="BZ10">
        <v>5</v>
      </c>
      <c r="CA10">
        <v>7</v>
      </c>
      <c r="CB10">
        <v>4</v>
      </c>
      <c r="CC10">
        <v>13</v>
      </c>
      <c r="CD10">
        <v>4</v>
      </c>
      <c r="CE10">
        <v>6</v>
      </c>
      <c r="CF10">
        <v>11</v>
      </c>
      <c r="CG10">
        <v>14</v>
      </c>
      <c r="CH10">
        <v>7</v>
      </c>
      <c r="CI10">
        <v>4</v>
      </c>
      <c r="CJ10">
        <v>11</v>
      </c>
      <c r="CL10">
        <v>10</v>
      </c>
      <c r="CM10">
        <v>3</v>
      </c>
      <c r="CN10">
        <v>1</v>
      </c>
      <c r="CO10">
        <v>3</v>
      </c>
      <c r="CP10">
        <v>10</v>
      </c>
      <c r="CQ10">
        <v>3</v>
      </c>
      <c r="CR10">
        <v>3</v>
      </c>
      <c r="CS10">
        <v>0</v>
      </c>
      <c r="CT10">
        <v>9</v>
      </c>
      <c r="CU10">
        <v>1</v>
      </c>
      <c r="CV10">
        <v>3</v>
      </c>
      <c r="CW10">
        <v>6</v>
      </c>
      <c r="CX10">
        <v>8</v>
      </c>
      <c r="CY10">
        <v>3</v>
      </c>
      <c r="CZ10">
        <v>0</v>
      </c>
      <c r="DA10">
        <v>6</v>
      </c>
      <c r="DC10">
        <f>((5/12)*100)</f>
        <v>41.666666666666671</v>
      </c>
      <c r="DD10">
        <f>((4/12)*100)</f>
        <v>33.333333333333329</v>
      </c>
      <c r="DE10">
        <f>((7/12)*100)</f>
        <v>58.333333333333336</v>
      </c>
      <c r="DF10">
        <f>((5/13)*100)</f>
        <v>38.461538461538467</v>
      </c>
      <c r="DG10">
        <f>((7/13)*100)</f>
        <v>53.846153846153847</v>
      </c>
      <c r="DH10">
        <f>((4/13)*100)</f>
        <v>30.76923076923077</v>
      </c>
      <c r="DI10">
        <f>((4/13)*100)</f>
        <v>30.76923076923077</v>
      </c>
      <c r="DJ10">
        <f>((6/13)*100)</f>
        <v>46.153846153846153</v>
      </c>
      <c r="DK10">
        <f>((11/13)*100)</f>
        <v>84.615384615384613</v>
      </c>
      <c r="DL10">
        <f>((7/14)*100)</f>
        <v>50</v>
      </c>
      <c r="DM10">
        <f>((4/14)*100)</f>
        <v>28.571428571428569</v>
      </c>
      <c r="DN10">
        <f>((11/14)*100)</f>
        <v>78.571428571428569</v>
      </c>
      <c r="DP10">
        <f>((3/10)*100)</f>
        <v>30</v>
      </c>
      <c r="DQ10">
        <f>((1/10)*100)</f>
        <v>10</v>
      </c>
      <c r="DR10">
        <f>((3/10)*100)</f>
        <v>30</v>
      </c>
      <c r="DS10">
        <f>((3/10)*100)</f>
        <v>30</v>
      </c>
      <c r="DT10">
        <f>((3/10)*100)</f>
        <v>30</v>
      </c>
      <c r="DU10">
        <f>((0/10)*100)</f>
        <v>0</v>
      </c>
      <c r="DV10">
        <f>((1/9)*100)</f>
        <v>11.111111111111111</v>
      </c>
      <c r="DW10">
        <f>((3/9)*100)</f>
        <v>33.333333333333329</v>
      </c>
      <c r="DX10">
        <f>((6/9)*100)</f>
        <v>66.666666666666657</v>
      </c>
      <c r="DY10">
        <f>((3/8)*100)</f>
        <v>37.5</v>
      </c>
      <c r="DZ10">
        <f>((0/8)*100)</f>
        <v>0</v>
      </c>
      <c r="EA10">
        <f>((6/8)*100)</f>
        <v>75</v>
      </c>
    </row>
    <row r="11" spans="1:131" x14ac:dyDescent="0.25">
      <c r="A11">
        <v>242.03227100000001</v>
      </c>
      <c r="B11">
        <v>8.1826810000000005</v>
      </c>
      <c r="C11">
        <v>249.58036300000001</v>
      </c>
      <c r="D11">
        <v>6.4085049999999999</v>
      </c>
      <c r="E11">
        <v>222.740207</v>
      </c>
      <c r="F11">
        <v>8.9417010000000001</v>
      </c>
      <c r="G11">
        <v>225.598815</v>
      </c>
      <c r="H11">
        <v>5.2886600000000001</v>
      </c>
      <c r="K11">
        <f>(11/200)</f>
        <v>5.5E-2</v>
      </c>
      <c r="L11">
        <f>(13/200)</f>
        <v>6.5000000000000002E-2</v>
      </c>
      <c r="M11">
        <f>(14/200)</f>
        <v>7.0000000000000007E-2</v>
      </c>
      <c r="N11">
        <f>(14/200)</f>
        <v>7.0000000000000007E-2</v>
      </c>
      <c r="P11">
        <f>(12/200)</f>
        <v>0.06</v>
      </c>
      <c r="Q11">
        <f>(10/200)</f>
        <v>0.05</v>
      </c>
      <c r="R11">
        <f>(9/200)</f>
        <v>4.4999999999999998E-2</v>
      </c>
      <c r="S11">
        <f>(9/200)</f>
        <v>4.4999999999999998E-2</v>
      </c>
      <c r="U11">
        <f>0.055+0.06</f>
        <v>0.11499999999999999</v>
      </c>
      <c r="V11">
        <f>0.065+0.05</f>
        <v>0.115</v>
      </c>
      <c r="W11">
        <f>0.07+0.045</f>
        <v>0.115</v>
      </c>
      <c r="X11">
        <f>0.07+0.045</f>
        <v>0.115</v>
      </c>
      <c r="Z11">
        <f>SQRT((ABS($A$12-$A$11)^2+(ABS($B$12-$B$11)^2)))</f>
        <v>22.771674095371939</v>
      </c>
      <c r="AA11">
        <f>SQRT((ABS($C$12-$C$11)^2+(ABS($D$12-$D$11)^2)))</f>
        <v>21.148406901710395</v>
      </c>
      <c r="AB11">
        <f>SQRT((ABS($E$12-$E$11)^2+(ABS($F$12-$F$11)^2)))</f>
        <v>22.603387992655211</v>
      </c>
      <c r="AC11">
        <f>SQRT((ABS($G$12-$G$11)^2+(ABS($H$12-$H$11)^2)))</f>
        <v>23.712047877841965</v>
      </c>
      <c r="AJ11">
        <f>1/0.115</f>
        <v>8.695652173913043</v>
      </c>
      <c r="AK11">
        <f>1/0.115</f>
        <v>8.695652173913043</v>
      </c>
      <c r="AL11">
        <f>1/0.115</f>
        <v>8.695652173913043</v>
      </c>
      <c r="AM11">
        <f>1/0.115</f>
        <v>8.695652173913043</v>
      </c>
      <c r="AO11">
        <f>$Z11/$U11</f>
        <v>198.01455735106035</v>
      </c>
      <c r="AP11">
        <f>$AA11/$V11</f>
        <v>183.89919044965561</v>
      </c>
      <c r="AQ11">
        <f>$AB11/$W11</f>
        <v>196.55119993613226</v>
      </c>
      <c r="AR11">
        <f>$AC11/$X11</f>
        <v>206.19172067688663</v>
      </c>
      <c r="AV11">
        <f>((0.055/0.115)*100)</f>
        <v>47.826086956521735</v>
      </c>
      <c r="AW11">
        <f>((0.065/0.115)*100)</f>
        <v>56.521739130434781</v>
      </c>
      <c r="AX11">
        <f>((0.07/0.115)*100)</f>
        <v>60.869565217391312</v>
      </c>
      <c r="AY11">
        <f>((0.07/0.115)*100)</f>
        <v>60.869565217391312</v>
      </c>
      <c r="BA11">
        <f>((0.06/0.115)*100)</f>
        <v>52.173913043478258</v>
      </c>
      <c r="BB11">
        <f>((0.05/0.115)*100)</f>
        <v>43.478260869565219</v>
      </c>
      <c r="BC11">
        <f>((0.045/0.115)*100)</f>
        <v>39.130434782608688</v>
      </c>
      <c r="BD11">
        <f>((0.045/0.115)*100)</f>
        <v>39.130434782608688</v>
      </c>
      <c r="BF11">
        <f>ABS($B$11-$D$11)</f>
        <v>1.7741760000000006</v>
      </c>
      <c r="BG11">
        <f>ABS($F$11-$H$11)</f>
        <v>3.653041</v>
      </c>
      <c r="BL11">
        <f>SQRT((ABS($A$11-$E$12)^2+(ABS($B$11-$F$12)^2)))</f>
        <v>3.5290109020830549</v>
      </c>
      <c r="BM11">
        <f>SQRT((ABS($C$11-$G$12)^2+(ABS($D$11-$H$12)^2)))</f>
        <v>1.1123254006135055</v>
      </c>
      <c r="BO11">
        <f>SQRT((ABS($A$11-$G$12)^2+(ABS($B$11-$H$12)^2)))</f>
        <v>7.817864409891623</v>
      </c>
      <c r="BP11">
        <f>SQRT((ABS($C$11-$E$12)^2+(ABS($D$11-$F$12)^2)))</f>
        <v>5.1999852597872724</v>
      </c>
      <c r="BR11">
        <f>DEGREES(ACOS((4.63857178939219^2+22.6033879926552^2-20.1667466352505^2)/(2*4.63857178939219*22.6033879926552)))</f>
        <v>53.159161527699396</v>
      </c>
      <c r="BS11">
        <f>DEGREES(ACOS((20.1667466352505^2+23.7120478778419^2-5.699349388943^2)/(2*20.1667466352505*23.7120478778419)))</f>
        <v>11.71249938503634</v>
      </c>
      <c r="BU11">
        <v>11</v>
      </c>
      <c r="BV11">
        <v>5</v>
      </c>
      <c r="BW11">
        <v>3</v>
      </c>
      <c r="BX11">
        <v>6</v>
      </c>
      <c r="BY11">
        <v>13</v>
      </c>
      <c r="BZ11">
        <v>5</v>
      </c>
      <c r="CA11">
        <v>6</v>
      </c>
      <c r="CB11">
        <v>2</v>
      </c>
      <c r="CC11">
        <v>14</v>
      </c>
      <c r="CD11">
        <v>3</v>
      </c>
      <c r="CE11">
        <v>7</v>
      </c>
      <c r="CF11">
        <v>11</v>
      </c>
      <c r="CG11">
        <v>14</v>
      </c>
      <c r="CH11">
        <v>6</v>
      </c>
      <c r="CI11">
        <v>4</v>
      </c>
      <c r="CJ11">
        <v>11</v>
      </c>
      <c r="CL11">
        <v>12</v>
      </c>
      <c r="CM11">
        <v>4</v>
      </c>
      <c r="CN11">
        <v>1</v>
      </c>
      <c r="CO11">
        <v>4</v>
      </c>
      <c r="CP11">
        <v>10</v>
      </c>
      <c r="CQ11">
        <v>4</v>
      </c>
      <c r="CR11">
        <v>3</v>
      </c>
      <c r="CS11">
        <v>0</v>
      </c>
      <c r="CT11">
        <v>9</v>
      </c>
      <c r="CU11">
        <v>1</v>
      </c>
      <c r="CV11">
        <v>3</v>
      </c>
      <c r="CW11">
        <v>6</v>
      </c>
      <c r="CX11">
        <v>9</v>
      </c>
      <c r="CY11">
        <v>4</v>
      </c>
      <c r="CZ11">
        <v>0</v>
      </c>
      <c r="DA11">
        <v>6</v>
      </c>
      <c r="DC11">
        <f>((5/11)*100)</f>
        <v>45.454545454545453</v>
      </c>
      <c r="DD11">
        <f>((3/11)*100)</f>
        <v>27.27272727272727</v>
      </c>
      <c r="DE11">
        <f>((6/11)*100)</f>
        <v>54.54545454545454</v>
      </c>
      <c r="DF11">
        <f>((5/13)*100)</f>
        <v>38.461538461538467</v>
      </c>
      <c r="DG11">
        <f>((6/13)*100)</f>
        <v>46.153846153846153</v>
      </c>
      <c r="DH11">
        <f>((2/13)*100)</f>
        <v>15.384615384615385</v>
      </c>
      <c r="DI11">
        <f>((3/14)*100)</f>
        <v>21.428571428571427</v>
      </c>
      <c r="DJ11">
        <f>((7/14)*100)</f>
        <v>50</v>
      </c>
      <c r="DK11">
        <f>((11/14)*100)</f>
        <v>78.571428571428569</v>
      </c>
      <c r="DL11">
        <f>((6/14)*100)</f>
        <v>42.857142857142854</v>
      </c>
      <c r="DM11">
        <f>((4/14)*100)</f>
        <v>28.571428571428569</v>
      </c>
      <c r="DN11">
        <f>((11/14)*100)</f>
        <v>78.571428571428569</v>
      </c>
      <c r="DP11">
        <f>((4/12)*100)</f>
        <v>33.333333333333329</v>
      </c>
      <c r="DQ11">
        <f>((1/12)*100)</f>
        <v>8.3333333333333321</v>
      </c>
      <c r="DR11">
        <f>((4/12)*100)</f>
        <v>33.333333333333329</v>
      </c>
      <c r="DS11">
        <f>((4/10)*100)</f>
        <v>40</v>
      </c>
      <c r="DT11">
        <f>((3/10)*100)</f>
        <v>30</v>
      </c>
      <c r="DU11">
        <f>((0/10)*100)</f>
        <v>0</v>
      </c>
      <c r="DV11">
        <f>((1/9)*100)</f>
        <v>11.111111111111111</v>
      </c>
      <c r="DW11">
        <f>((3/9)*100)</f>
        <v>33.333333333333329</v>
      </c>
      <c r="DX11">
        <f>((6/9)*100)</f>
        <v>66.666666666666657</v>
      </c>
      <c r="DY11">
        <f>((4/9)*100)</f>
        <v>44.444444444444443</v>
      </c>
      <c r="DZ11">
        <f>((0/9)*100)</f>
        <v>0</v>
      </c>
      <c r="EA11">
        <f>((6/9)*100)</f>
        <v>66.666666666666657</v>
      </c>
    </row>
    <row r="12" spans="1:131" x14ac:dyDescent="0.25">
      <c r="A12">
        <v>264.80216799999999</v>
      </c>
      <c r="B12">
        <v>7.8981960000000004</v>
      </c>
      <c r="C12">
        <v>270.70623999999998</v>
      </c>
      <c r="D12">
        <v>5.4325770000000002</v>
      </c>
      <c r="E12">
        <v>245.33861000000002</v>
      </c>
      <c r="F12">
        <v>9.4163910000000008</v>
      </c>
      <c r="G12">
        <v>249.31082800000001</v>
      </c>
      <c r="H12">
        <v>5.3293299999999997</v>
      </c>
      <c r="R12">
        <f>(10/200)</f>
        <v>0.05</v>
      </c>
      <c r="S12">
        <f>(11/200)</f>
        <v>5.5E-2</v>
      </c>
      <c r="BF12">
        <f>ABS($B$12-$D$12)</f>
        <v>2.4656190000000002</v>
      </c>
      <c r="BG12">
        <f>ABS($F$12-$H$12)</f>
        <v>4.0870610000000012</v>
      </c>
      <c r="BI12">
        <v>4.2227575000000002</v>
      </c>
      <c r="BJ12">
        <v>3.0208014999999997</v>
      </c>
      <c r="CT12">
        <v>10</v>
      </c>
      <c r="CU12">
        <v>2</v>
      </c>
      <c r="CV12">
        <v>3</v>
      </c>
      <c r="CW12">
        <v>7</v>
      </c>
      <c r="CX12">
        <v>11</v>
      </c>
      <c r="CY12">
        <v>6</v>
      </c>
      <c r="CZ12">
        <v>0</v>
      </c>
      <c r="DA12">
        <v>7</v>
      </c>
      <c r="DV12">
        <f>((2/10)*100)</f>
        <v>20</v>
      </c>
      <c r="DW12">
        <f>((3/10)*100)</f>
        <v>30</v>
      </c>
      <c r="DX12">
        <f>((7/10)*100)</f>
        <v>70</v>
      </c>
      <c r="DY12">
        <f>((6/11)*100)</f>
        <v>54.54545454545454</v>
      </c>
      <c r="DZ12">
        <f>((0/11)*100)</f>
        <v>0</v>
      </c>
      <c r="EA12">
        <f>((7/11)*100)</f>
        <v>63.636363636363633</v>
      </c>
    </row>
    <row r="13" spans="1:131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</row>
    <row r="14" spans="1:131" x14ac:dyDescent="0.25">
      <c r="A14">
        <v>210.979175</v>
      </c>
      <c r="B14">
        <v>6.122268</v>
      </c>
      <c r="C14">
        <v>218.66525799999999</v>
      </c>
      <c r="D14">
        <v>7.6404639999999997</v>
      </c>
      <c r="E14">
        <v>228.36567199999999</v>
      </c>
      <c r="F14">
        <v>5.7880929999999999</v>
      </c>
      <c r="G14">
        <v>217.289536</v>
      </c>
      <c r="H14">
        <v>8.1542270000000006</v>
      </c>
      <c r="K14">
        <f>(13/200)</f>
        <v>6.5000000000000002E-2</v>
      </c>
      <c r="L14">
        <f>(14/200)</f>
        <v>7.0000000000000007E-2</v>
      </c>
      <c r="M14">
        <f>(14/200)</f>
        <v>7.0000000000000007E-2</v>
      </c>
      <c r="N14">
        <f>(15/200)</f>
        <v>7.4999999999999997E-2</v>
      </c>
      <c r="P14">
        <f>(12/200)</f>
        <v>0.06</v>
      </c>
      <c r="Q14">
        <f>(13/200)</f>
        <v>6.5000000000000002E-2</v>
      </c>
      <c r="R14">
        <f>(12/200)</f>
        <v>0.06</v>
      </c>
      <c r="S14">
        <f>(10/200)</f>
        <v>0.05</v>
      </c>
      <c r="U14">
        <f>0.065+0.06</f>
        <v>0.125</v>
      </c>
      <c r="V14">
        <f>0.07+0.065</f>
        <v>0.13500000000000001</v>
      </c>
      <c r="W14">
        <f>0.07+0.06</f>
        <v>0.13</v>
      </c>
      <c r="X14">
        <f>0.075+0.05</f>
        <v>0.125</v>
      </c>
      <c r="Z14">
        <f>SQRT((ABS($A$15-$A$14)^2+(ABS($B$15-$B$14)^2)))</f>
        <v>24.395471175479965</v>
      </c>
      <c r="AA14">
        <f>SQRT((ABS($C$15-$C$14)^2+(ABS($D$15-$D$14)^2)))</f>
        <v>21.300480828166851</v>
      </c>
      <c r="AB14">
        <f>SQRT((ABS($E$15-$E$14)^2+(ABS($F$15-$F$14)^2)))</f>
        <v>19.380066044062826</v>
      </c>
      <c r="AC14">
        <f>SQRT((ABS($G$15-$G$14)^2+(ABS($H$15-$H$14)^2)))</f>
        <v>21.900551552562185</v>
      </c>
      <c r="AJ14">
        <f>1/0.125</f>
        <v>8</v>
      </c>
      <c r="AK14">
        <f>1/0.135</f>
        <v>7.4074074074074066</v>
      </c>
      <c r="AL14">
        <f>1/0.13</f>
        <v>7.6923076923076916</v>
      </c>
      <c r="AM14">
        <f>1/0.125</f>
        <v>8</v>
      </c>
      <c r="AO14">
        <f>$Z14/$U14</f>
        <v>195.16376940383972</v>
      </c>
      <c r="AP14">
        <f>$AA14/$V14</f>
        <v>157.7813394679026</v>
      </c>
      <c r="AQ14">
        <f>$AB14/$W14</f>
        <v>149.07743110817557</v>
      </c>
      <c r="AR14">
        <f>$AC14/$X14</f>
        <v>175.20441242049748</v>
      </c>
      <c r="AV14">
        <f>((0.065/0.125)*100)</f>
        <v>52</v>
      </c>
      <c r="AW14">
        <f>((0.07/0.135)*100)</f>
        <v>51.851851851851848</v>
      </c>
      <c r="AX14">
        <f>((0.07/0.13)*100)</f>
        <v>53.846153846153854</v>
      </c>
      <c r="AY14">
        <f>((0.075/0.125)*100)</f>
        <v>60</v>
      </c>
      <c r="BA14">
        <f>((0.06/0.125)*100)</f>
        <v>48</v>
      </c>
      <c r="BB14">
        <f>((0.065/0.135)*100)</f>
        <v>48.148148148148145</v>
      </c>
      <c r="BC14">
        <f>((0.06/0.13)*100)</f>
        <v>46.153846153846153</v>
      </c>
      <c r="BD14">
        <f>((0.05/0.125)*100)</f>
        <v>40</v>
      </c>
      <c r="BF14">
        <f>ABS($B$14-$D$14)</f>
        <v>1.5181959999999997</v>
      </c>
      <c r="BG14">
        <f>ABS($F$14-$H$14)</f>
        <v>2.3661340000000006</v>
      </c>
      <c r="BL14">
        <f>SQRT((ABS($A$14-$E$15)^2+(ABS($B$14-$F$15)^2)))</f>
        <v>2.6737457597769136</v>
      </c>
      <c r="BM14">
        <f>SQRT((ABS($C$14-$G$14)^2+(ABS($D$14-$H$14)^2)))</f>
        <v>1.4685242393140774</v>
      </c>
      <c r="BO14">
        <f>SQRT((ABS($A$14-$G$14)^2+(ABS($B$14-$H$14)^2)))</f>
        <v>6.6294429123420322</v>
      </c>
      <c r="BP14">
        <f>SQRT((ABS($C$14-$E$14)^2+(ABS($D$14-$F$14)^2)))</f>
        <v>9.8756928917943227</v>
      </c>
      <c r="BR14">
        <f>DEGREES(ACOS((11.3260486841816^2+19.3800660440628^2-9.11121938441991^2)/(2*11.3260486841816*19.3800660440628)))</f>
        <v>16.531688308476983</v>
      </c>
      <c r="BS14">
        <f>DEGREES(ACOS((9.11121938441991^2+21.9005515525622^2-14.3182317134484^2)/(2*9.11121938441991*21.9005515525622)))</f>
        <v>26.343515022448504</v>
      </c>
      <c r="BU14">
        <v>13</v>
      </c>
      <c r="BV14">
        <v>2</v>
      </c>
      <c r="BW14">
        <v>3</v>
      </c>
      <c r="BX14">
        <v>12</v>
      </c>
      <c r="BY14">
        <v>14</v>
      </c>
      <c r="BZ14">
        <v>2</v>
      </c>
      <c r="CA14">
        <v>13</v>
      </c>
      <c r="CB14">
        <v>4</v>
      </c>
      <c r="CC14">
        <v>14</v>
      </c>
      <c r="CD14">
        <v>2</v>
      </c>
      <c r="CE14">
        <v>13</v>
      </c>
      <c r="CF14">
        <v>4</v>
      </c>
      <c r="CG14">
        <v>15</v>
      </c>
      <c r="CH14">
        <v>12</v>
      </c>
      <c r="CI14">
        <v>4</v>
      </c>
      <c r="CJ14">
        <v>5</v>
      </c>
      <c r="CL14">
        <v>12</v>
      </c>
      <c r="CM14">
        <v>0</v>
      </c>
      <c r="CN14">
        <v>0</v>
      </c>
      <c r="CO14">
        <v>9</v>
      </c>
      <c r="CP14">
        <v>13</v>
      </c>
      <c r="CQ14">
        <v>0</v>
      </c>
      <c r="CR14">
        <v>12</v>
      </c>
      <c r="CS14">
        <v>0</v>
      </c>
      <c r="CT14">
        <v>12</v>
      </c>
      <c r="CU14">
        <v>0</v>
      </c>
      <c r="CV14">
        <v>12</v>
      </c>
      <c r="CW14">
        <v>0</v>
      </c>
      <c r="CX14">
        <v>10</v>
      </c>
      <c r="CY14">
        <v>9</v>
      </c>
      <c r="CZ14">
        <v>0</v>
      </c>
      <c r="DA14">
        <v>0</v>
      </c>
      <c r="DC14">
        <f>((2/13)*100)</f>
        <v>15.384615384615385</v>
      </c>
      <c r="DD14">
        <f>((3/13)*100)</f>
        <v>23.076923076923077</v>
      </c>
      <c r="DE14">
        <f>((12/13)*100)</f>
        <v>92.307692307692307</v>
      </c>
      <c r="DF14">
        <f>((2/14)*100)</f>
        <v>14.285714285714285</v>
      </c>
      <c r="DG14">
        <f>((13/14)*100)</f>
        <v>92.857142857142861</v>
      </c>
      <c r="DH14">
        <f>((4/14)*100)</f>
        <v>28.571428571428569</v>
      </c>
      <c r="DI14">
        <f>((2/14)*100)</f>
        <v>14.285714285714285</v>
      </c>
      <c r="DJ14">
        <f>((13/14)*100)</f>
        <v>92.857142857142861</v>
      </c>
      <c r="DK14">
        <f>((4/14)*100)</f>
        <v>28.571428571428569</v>
      </c>
      <c r="DL14">
        <f>((12/15)*100)</f>
        <v>80</v>
      </c>
      <c r="DM14">
        <f>((4/15)*100)</f>
        <v>26.666666666666668</v>
      </c>
      <c r="DN14">
        <f>((5/15)*100)</f>
        <v>33.333333333333329</v>
      </c>
      <c r="DP14">
        <f>((0/12)*100)</f>
        <v>0</v>
      </c>
      <c r="DQ14">
        <f>((0/12)*100)</f>
        <v>0</v>
      </c>
      <c r="DR14">
        <f>((9/12)*100)</f>
        <v>75</v>
      </c>
      <c r="DS14">
        <f>((0/13)*100)</f>
        <v>0</v>
      </c>
      <c r="DT14">
        <f>((12/13)*100)</f>
        <v>92.307692307692307</v>
      </c>
      <c r="DU14">
        <f>((0/13)*100)</f>
        <v>0</v>
      </c>
      <c r="DV14">
        <f>((0/12)*100)</f>
        <v>0</v>
      </c>
      <c r="DW14">
        <f>((12/12)*100)</f>
        <v>100</v>
      </c>
      <c r="DX14">
        <f>((0/12)*100)</f>
        <v>0</v>
      </c>
      <c r="DY14">
        <f>((9/10)*100)</f>
        <v>90</v>
      </c>
      <c r="DZ14">
        <f>((0/10)*100)</f>
        <v>0</v>
      </c>
      <c r="EA14">
        <f>((0/10)*100)</f>
        <v>0</v>
      </c>
    </row>
    <row r="15" spans="1:131" x14ac:dyDescent="0.25">
      <c r="A15">
        <v>186.58372</v>
      </c>
      <c r="B15">
        <v>6.1503610000000002</v>
      </c>
      <c r="C15">
        <v>197.37081000000001</v>
      </c>
      <c r="D15">
        <v>7.1335439999999997</v>
      </c>
      <c r="E15">
        <v>209.04463799999999</v>
      </c>
      <c r="F15">
        <v>4.2766019999999996</v>
      </c>
      <c r="G15">
        <v>195.393439</v>
      </c>
      <c r="H15">
        <v>8.5959219999999998</v>
      </c>
      <c r="K15">
        <f>(13/200)</f>
        <v>6.5000000000000002E-2</v>
      </c>
      <c r="L15">
        <f>(13/200)</f>
        <v>6.5000000000000002E-2</v>
      </c>
      <c r="M15">
        <f>(17/200)</f>
        <v>8.5000000000000006E-2</v>
      </c>
      <c r="N15">
        <f>(13/200)</f>
        <v>6.5000000000000002E-2</v>
      </c>
      <c r="P15">
        <f>(10/200)</f>
        <v>0.05</v>
      </c>
      <c r="Q15">
        <f>(11/200)</f>
        <v>5.5E-2</v>
      </c>
      <c r="R15">
        <f>(10/200)</f>
        <v>0.05</v>
      </c>
      <c r="S15">
        <f>(9/200)</f>
        <v>4.4999999999999998E-2</v>
      </c>
      <c r="U15">
        <f>0.065+0.05</f>
        <v>0.115</v>
      </c>
      <c r="V15">
        <f>0.065+0.055</f>
        <v>0.12</v>
      </c>
      <c r="W15">
        <f>0.085+0.05</f>
        <v>0.13500000000000001</v>
      </c>
      <c r="X15">
        <f>0.065+0.045</f>
        <v>0.11</v>
      </c>
      <c r="Z15">
        <f>SQRT((ABS($A$16-$A$15)^2+(ABS($B$16-$B$15)^2)))</f>
        <v>23.119518499846748</v>
      </c>
      <c r="AA15">
        <f>SQRT((ABS($C$16-$C$15)^2+(ABS($D$16-$D$15)^2)))</f>
        <v>24.374236903387079</v>
      </c>
      <c r="AB15">
        <f>SQRT((ABS($E$16-$E$15)^2+(ABS($F$16-$F$15)^2)))</f>
        <v>24.587286648672116</v>
      </c>
      <c r="AC15">
        <f>SQRT((ABS($G$16-$G$15)^2+(ABS($H$16-$H$15)^2)))</f>
        <v>24.366325500747337</v>
      </c>
      <c r="AJ15">
        <f>1/0.115</f>
        <v>8.695652173913043</v>
      </c>
      <c r="AK15">
        <f>1/0.12</f>
        <v>8.3333333333333339</v>
      </c>
      <c r="AL15">
        <f>1/0.135</f>
        <v>7.4074074074074066</v>
      </c>
      <c r="AM15">
        <f>1/0.11</f>
        <v>9.0909090909090917</v>
      </c>
      <c r="AO15">
        <f>$Z15/$U15</f>
        <v>201.0392913030152</v>
      </c>
      <c r="AP15">
        <f>$AA15/$V15</f>
        <v>203.11864086155899</v>
      </c>
      <c r="AQ15">
        <f>$AB15/$W15</f>
        <v>182.12804924942307</v>
      </c>
      <c r="AR15">
        <f>$AC15/$X15</f>
        <v>221.51205000679397</v>
      </c>
      <c r="AV15">
        <f>((0.065/0.115)*100)</f>
        <v>56.521739130434781</v>
      </c>
      <c r="AW15">
        <f>((0.065/0.12)*100)</f>
        <v>54.166666666666671</v>
      </c>
      <c r="AX15">
        <f>((0.085/0.135)*100)</f>
        <v>62.962962962962962</v>
      </c>
      <c r="AY15">
        <f>((0.065/0.11)*100)</f>
        <v>59.090909090909093</v>
      </c>
      <c r="BA15">
        <f>((0.05/0.115)*100)</f>
        <v>43.478260869565219</v>
      </c>
      <c r="BB15">
        <f>((0.055/0.12)*100)</f>
        <v>45.833333333333336</v>
      </c>
      <c r="BC15">
        <f>((0.05/0.135)*100)</f>
        <v>37.037037037037038</v>
      </c>
      <c r="BD15">
        <f>((0.045/0.11)*100)</f>
        <v>40.909090909090907</v>
      </c>
      <c r="BF15">
        <f>ABS($B$15-$D$15)</f>
        <v>0.98318299999999947</v>
      </c>
      <c r="BG15">
        <f>ABS($F$15-$H$15)</f>
        <v>4.3193200000000003</v>
      </c>
      <c r="BL15">
        <f>SQRT((ABS($A$15-$E$16)^2+(ABS($B$15-$F$16)^2)))</f>
        <v>2.0488637852998024</v>
      </c>
      <c r="BM15">
        <f>SQRT((ABS($C$15-$G$15)^2+(ABS($D$15-$H$15)^2)))</f>
        <v>2.4593790855671314</v>
      </c>
      <c r="BO15">
        <f>SQRT((ABS($A$15-$G$15)^2+(ABS($B$15-$H$15)^2)))</f>
        <v>9.1428615577226147</v>
      </c>
      <c r="BP15">
        <f>SQRT((ABS($C$15-$E$16)^2+(ABS($D$15-$F$16)^2)))</f>
        <v>12.847099469757147</v>
      </c>
      <c r="BR15">
        <f>DEGREES(ACOS((14.3182317134484^2+24.5872866486721^2-11.0732616827091^2)/(2*14.3182317134484*24.5872866486721)))</f>
        <v>12.676911928019624</v>
      </c>
      <c r="BS15">
        <f>DEGREES(ACOS((11.0732616827091^2+24.3663255007473^2-13.899522498967^2)/(2*11.0732616827091*24.3663255007473)))</f>
        <v>14.201295233411278</v>
      </c>
      <c r="BU15">
        <v>13</v>
      </c>
      <c r="BV15">
        <v>3</v>
      </c>
      <c r="BW15">
        <v>7</v>
      </c>
      <c r="BX15">
        <v>11</v>
      </c>
      <c r="BY15">
        <v>13</v>
      </c>
      <c r="BZ15">
        <v>3</v>
      </c>
      <c r="CA15">
        <v>13</v>
      </c>
      <c r="CB15">
        <v>4</v>
      </c>
      <c r="CC15">
        <v>17</v>
      </c>
      <c r="CD15">
        <v>7</v>
      </c>
      <c r="CE15">
        <v>13</v>
      </c>
      <c r="CF15">
        <v>8</v>
      </c>
      <c r="CG15">
        <v>13</v>
      </c>
      <c r="CH15">
        <v>11</v>
      </c>
      <c r="CI15">
        <v>3</v>
      </c>
      <c r="CJ15">
        <v>7</v>
      </c>
      <c r="CL15">
        <v>10</v>
      </c>
      <c r="CM15">
        <v>0</v>
      </c>
      <c r="CN15">
        <v>0</v>
      </c>
      <c r="CO15">
        <v>7</v>
      </c>
      <c r="CP15">
        <v>11</v>
      </c>
      <c r="CQ15">
        <v>0</v>
      </c>
      <c r="CR15">
        <v>9</v>
      </c>
      <c r="CS15">
        <v>0</v>
      </c>
      <c r="CT15">
        <v>10</v>
      </c>
      <c r="CU15">
        <v>0</v>
      </c>
      <c r="CV15">
        <v>9</v>
      </c>
      <c r="CW15">
        <v>0</v>
      </c>
      <c r="CX15">
        <v>9</v>
      </c>
      <c r="CY15">
        <v>7</v>
      </c>
      <c r="CZ15">
        <v>0</v>
      </c>
      <c r="DA15">
        <v>0</v>
      </c>
      <c r="DC15">
        <f>((3/13)*100)</f>
        <v>23.076923076923077</v>
      </c>
      <c r="DD15">
        <f>((7/13)*100)</f>
        <v>53.846153846153847</v>
      </c>
      <c r="DE15">
        <f>((11/13)*100)</f>
        <v>84.615384615384613</v>
      </c>
      <c r="DF15">
        <f>((3/13)*100)</f>
        <v>23.076923076923077</v>
      </c>
      <c r="DG15">
        <f>((13/13)*100)</f>
        <v>100</v>
      </c>
      <c r="DH15">
        <f>((4/13)*100)</f>
        <v>30.76923076923077</v>
      </c>
      <c r="DI15">
        <f>((7/17)*100)</f>
        <v>41.17647058823529</v>
      </c>
      <c r="DJ15">
        <f>((13/17)*100)</f>
        <v>76.470588235294116</v>
      </c>
      <c r="DK15">
        <f>((8/17)*100)</f>
        <v>47.058823529411761</v>
      </c>
      <c r="DL15">
        <f>((11/13)*100)</f>
        <v>84.615384615384613</v>
      </c>
      <c r="DM15">
        <f>((3/13)*100)</f>
        <v>23.076923076923077</v>
      </c>
      <c r="DN15">
        <f>((7/13)*100)</f>
        <v>53.846153846153847</v>
      </c>
      <c r="DP15">
        <f>((0/10)*100)</f>
        <v>0</v>
      </c>
      <c r="DQ15">
        <f>((0/10)*100)</f>
        <v>0</v>
      </c>
      <c r="DR15">
        <f>((7/10)*100)</f>
        <v>70</v>
      </c>
      <c r="DS15">
        <f>((0/11)*100)</f>
        <v>0</v>
      </c>
      <c r="DT15">
        <f>((9/11)*100)</f>
        <v>81.818181818181827</v>
      </c>
      <c r="DU15">
        <f>((0/11)*100)</f>
        <v>0</v>
      </c>
      <c r="DV15">
        <f>((0/10)*100)</f>
        <v>0</v>
      </c>
      <c r="DW15">
        <f>((9/10)*100)</f>
        <v>90</v>
      </c>
      <c r="DX15">
        <f>((0/10)*100)</f>
        <v>0</v>
      </c>
      <c r="DY15">
        <f>((7/9)*100)</f>
        <v>77.777777777777786</v>
      </c>
      <c r="DZ15">
        <f>((0/9)*100)</f>
        <v>0</v>
      </c>
      <c r="EA15">
        <f>((0/9)*100)</f>
        <v>0</v>
      </c>
    </row>
    <row r="16" spans="1:131" x14ac:dyDescent="0.25">
      <c r="A16">
        <v>163.483486</v>
      </c>
      <c r="B16">
        <v>7.0944609999999999</v>
      </c>
      <c r="C16">
        <v>173.03446400000001</v>
      </c>
      <c r="D16">
        <v>8.4921050000000005</v>
      </c>
      <c r="E16">
        <v>184.54650699999999</v>
      </c>
      <c r="F16">
        <v>6.3685489999999998</v>
      </c>
      <c r="G16">
        <v>171.052142</v>
      </c>
      <c r="H16">
        <v>9.7000410000000006</v>
      </c>
      <c r="K16">
        <f>(12/200)</f>
        <v>0.06</v>
      </c>
      <c r="L16">
        <f>(13/200)</f>
        <v>6.5000000000000002E-2</v>
      </c>
      <c r="M16">
        <f>(13/200)</f>
        <v>6.5000000000000002E-2</v>
      </c>
      <c r="N16">
        <f>(14/200)</f>
        <v>7.0000000000000007E-2</v>
      </c>
      <c r="P16">
        <f>(10/200)</f>
        <v>0.05</v>
      </c>
      <c r="Q16">
        <f>(10/200)</f>
        <v>0.05</v>
      </c>
      <c r="R16">
        <f>(6/200)</f>
        <v>0.03</v>
      </c>
      <c r="S16">
        <f>(10/200)</f>
        <v>0.05</v>
      </c>
      <c r="U16">
        <f>0.06+0.05</f>
        <v>0.11</v>
      </c>
      <c r="V16">
        <f>0.065+0.05</f>
        <v>0.115</v>
      </c>
      <c r="W16">
        <f>0.065+0.03</f>
        <v>9.5000000000000001E-2</v>
      </c>
      <c r="X16">
        <f>0.07+0.05</f>
        <v>0.12000000000000001</v>
      </c>
      <c r="Z16">
        <f>SQRT((ABS($A$17-$A$16)^2+(ABS($B$17-$B$16)^2)))</f>
        <v>27.918775741495402</v>
      </c>
      <c r="AA16">
        <f>SQRT((ABS($C$17-$C$16)^2+(ABS($D$17-$D$16)^2)))</f>
        <v>19.449016645898304</v>
      </c>
      <c r="AB16">
        <f>SQRT((ABS($E$17-$E$16)^2+(ABS($F$17-$F$16)^2)))</f>
        <v>20.665274904125521</v>
      </c>
      <c r="AC16">
        <f>SQRT((ABS($G$17-$G$16)^2+(ABS($H$17-$H$16)^2)))</f>
        <v>19.125609725115968</v>
      </c>
      <c r="AJ16">
        <f>1/0.11</f>
        <v>9.0909090909090917</v>
      </c>
      <c r="AK16">
        <f>1/0.115</f>
        <v>8.695652173913043</v>
      </c>
      <c r="AL16">
        <f>1/0.095</f>
        <v>10.526315789473685</v>
      </c>
      <c r="AM16">
        <f>1/0.12</f>
        <v>8.3333333333333339</v>
      </c>
      <c r="AO16">
        <f>$Z16/$U16</f>
        <v>253.80705219541275</v>
      </c>
      <c r="AP16">
        <f>$AA16/$V16</f>
        <v>169.12188387737655</v>
      </c>
      <c r="AQ16">
        <f>$AB16/$W16</f>
        <v>217.52920951711076</v>
      </c>
      <c r="AR16">
        <f>$AC16/$X16</f>
        <v>159.38008104263307</v>
      </c>
      <c r="AV16">
        <f>((0.06/0.11)*100)</f>
        <v>54.54545454545454</v>
      </c>
      <c r="AW16">
        <f>((0.065/0.115)*100)</f>
        <v>56.521739130434781</v>
      </c>
      <c r="AX16">
        <f>((0.065/0.095)*100)</f>
        <v>68.421052631578945</v>
      </c>
      <c r="AY16">
        <f>((0.07/0.12)*100)</f>
        <v>58.333333333333336</v>
      </c>
      <c r="BA16">
        <f>((0.05/0.11)*100)</f>
        <v>45.45454545454546</v>
      </c>
      <c r="BB16">
        <f>((0.05/0.115)*100)</f>
        <v>43.478260869565219</v>
      </c>
      <c r="BC16">
        <f>((0.03/0.095)*100)</f>
        <v>31.578947368421051</v>
      </c>
      <c r="BD16">
        <f>((0.05/0.12)*100)</f>
        <v>41.666666666666671</v>
      </c>
      <c r="BF16">
        <f>ABS($B$16-$D$16)</f>
        <v>1.3976440000000006</v>
      </c>
      <c r="BG16">
        <f>ABS($F$16-$H$16)</f>
        <v>3.3314920000000008</v>
      </c>
      <c r="BL16">
        <f>SQRT((ABS($A$16-$E$17)^2+(ABS($B$16-$F$17)^2)))</f>
        <v>0.64124126193266151</v>
      </c>
      <c r="BM16">
        <f>SQRT((ABS($C$16-$G$16)^2+(ABS($D$16-$H$16)^2)))</f>
        <v>2.3213594921467986</v>
      </c>
      <c r="BO16">
        <f>SQRT((ABS($A$16-$G$16)^2+(ABS($B$16-$H$16)^2)))</f>
        <v>8.0045987271527892</v>
      </c>
      <c r="BP16">
        <f>SQRT((ABS($C$16-$E$16)^2+(ABS($D$16-$F$16)^2)))</f>
        <v>11.706264310999666</v>
      </c>
      <c r="BR16">
        <f>DEGREES(ACOS((13.899522498967^2+20.6652749041255^2-7.81419992074769^2)/(2*13.899522498967*20.6652749041255)))</f>
        <v>13.247113261520905</v>
      </c>
      <c r="BS16">
        <f>DEGREES(ACOS((7.81419992074769^2+19.125609725116^2-12.359919911454^2)/(2*7.81419992074769*19.125609725116)))</f>
        <v>23.513774975520967</v>
      </c>
      <c r="BU16">
        <v>12</v>
      </c>
      <c r="BV16">
        <v>3</v>
      </c>
      <c r="BW16">
        <v>3</v>
      </c>
      <c r="BX16">
        <v>10</v>
      </c>
      <c r="BY16">
        <v>13</v>
      </c>
      <c r="BZ16">
        <v>3</v>
      </c>
      <c r="CA16">
        <v>11</v>
      </c>
      <c r="CB16">
        <v>3</v>
      </c>
      <c r="CC16">
        <v>13</v>
      </c>
      <c r="CD16">
        <v>3</v>
      </c>
      <c r="CE16">
        <v>11</v>
      </c>
      <c r="CF16">
        <v>4</v>
      </c>
      <c r="CG16">
        <v>14</v>
      </c>
      <c r="CH16">
        <v>10</v>
      </c>
      <c r="CI16">
        <v>4</v>
      </c>
      <c r="CJ16">
        <v>6</v>
      </c>
      <c r="CL16">
        <v>10</v>
      </c>
      <c r="CM16">
        <v>0</v>
      </c>
      <c r="CN16">
        <v>0</v>
      </c>
      <c r="CO16">
        <v>8</v>
      </c>
      <c r="CP16">
        <v>10</v>
      </c>
      <c r="CQ16">
        <v>0</v>
      </c>
      <c r="CR16">
        <v>6</v>
      </c>
      <c r="CS16">
        <v>0</v>
      </c>
      <c r="CT16">
        <v>6</v>
      </c>
      <c r="CU16">
        <v>0</v>
      </c>
      <c r="CV16">
        <v>6</v>
      </c>
      <c r="CW16">
        <v>0</v>
      </c>
      <c r="CX16">
        <v>10</v>
      </c>
      <c r="CY16">
        <v>8</v>
      </c>
      <c r="CZ16">
        <v>0</v>
      </c>
      <c r="DA16">
        <v>1</v>
      </c>
      <c r="DC16">
        <f>((3/12)*100)</f>
        <v>25</v>
      </c>
      <c r="DD16">
        <f>((3/12)*100)</f>
        <v>25</v>
      </c>
      <c r="DE16">
        <f>((10/12)*100)</f>
        <v>83.333333333333343</v>
      </c>
      <c r="DF16">
        <f>((3/13)*100)</f>
        <v>23.076923076923077</v>
      </c>
      <c r="DG16">
        <f>((11/13)*100)</f>
        <v>84.615384615384613</v>
      </c>
      <c r="DH16">
        <f>((3/13)*100)</f>
        <v>23.076923076923077</v>
      </c>
      <c r="DI16">
        <f>((3/13)*100)</f>
        <v>23.076923076923077</v>
      </c>
      <c r="DJ16">
        <f>((11/13)*100)</f>
        <v>84.615384615384613</v>
      </c>
      <c r="DK16">
        <f>((4/13)*100)</f>
        <v>30.76923076923077</v>
      </c>
      <c r="DL16">
        <f>((10/14)*100)</f>
        <v>71.428571428571431</v>
      </c>
      <c r="DM16">
        <f>((4/14)*100)</f>
        <v>28.571428571428569</v>
      </c>
      <c r="DN16">
        <f>((6/14)*100)</f>
        <v>42.857142857142854</v>
      </c>
      <c r="DP16">
        <f>((0/10)*100)</f>
        <v>0</v>
      </c>
      <c r="DQ16">
        <f>((0/10)*100)</f>
        <v>0</v>
      </c>
      <c r="DR16">
        <f>((8/10)*100)</f>
        <v>80</v>
      </c>
      <c r="DS16">
        <f>((0/10)*100)</f>
        <v>0</v>
      </c>
      <c r="DT16">
        <f>((6/10)*100)</f>
        <v>60</v>
      </c>
      <c r="DU16">
        <f>((0/10)*100)</f>
        <v>0</v>
      </c>
      <c r="DV16">
        <f>((0/6)*100)</f>
        <v>0</v>
      </c>
      <c r="DW16">
        <f>((6/6)*100)</f>
        <v>100</v>
      </c>
      <c r="DX16">
        <f>((0/6)*100)</f>
        <v>0</v>
      </c>
      <c r="DY16">
        <f>((8/10)*100)</f>
        <v>80</v>
      </c>
      <c r="DZ16">
        <f>((0/10)*100)</f>
        <v>0</v>
      </c>
      <c r="EA16">
        <f>((1/10)*100)</f>
        <v>10</v>
      </c>
    </row>
    <row r="17" spans="1:131" x14ac:dyDescent="0.25">
      <c r="A17">
        <v>135.58141800000001</v>
      </c>
      <c r="B17">
        <v>6.1287279999999997</v>
      </c>
      <c r="C17">
        <v>153.586566</v>
      </c>
      <c r="D17">
        <v>8.7006999999999994</v>
      </c>
      <c r="E17">
        <v>163.88244499999999</v>
      </c>
      <c r="F17">
        <v>6.5924430000000003</v>
      </c>
      <c r="G17">
        <v>151.92655099999999</v>
      </c>
      <c r="H17">
        <v>9.7268039999999996</v>
      </c>
      <c r="K17">
        <f>(12/200)</f>
        <v>0.06</v>
      </c>
      <c r="L17">
        <f>(14/200)</f>
        <v>7.0000000000000007E-2</v>
      </c>
      <c r="M17">
        <f>(11/200)</f>
        <v>5.5E-2</v>
      </c>
      <c r="N17">
        <f>(15/200)</f>
        <v>7.4999999999999997E-2</v>
      </c>
      <c r="P17">
        <f>(9/200)</f>
        <v>4.4999999999999998E-2</v>
      </c>
      <c r="Q17">
        <f>(10/200)</f>
        <v>0.05</v>
      </c>
      <c r="R17">
        <f>(9/200)</f>
        <v>4.4999999999999998E-2</v>
      </c>
      <c r="S17">
        <f>(10/200)</f>
        <v>0.05</v>
      </c>
      <c r="U17">
        <f>0.06+0.045</f>
        <v>0.105</v>
      </c>
      <c r="V17">
        <f>0.07+0.05</f>
        <v>0.12000000000000001</v>
      </c>
      <c r="W17">
        <f>0.055+0.045</f>
        <v>0.1</v>
      </c>
      <c r="X17">
        <f>0.075+0.05</f>
        <v>0.125</v>
      </c>
      <c r="Z17">
        <f>SQRT((ABS($A$18-$A$17)^2+(ABS($B$18-$B$17)^2)))</f>
        <v>19.96507400533568</v>
      </c>
      <c r="AA17">
        <f>SQRT((ABS($C$18-$C$17)^2+(ABS($D$18-$D$17)^2)))</f>
        <v>32.144791193112646</v>
      </c>
      <c r="AB17">
        <f>SQRT((ABS($E$18-$E$17)^2+(ABS($F$18-$F$17)^2)))</f>
        <v>27.187203496722127</v>
      </c>
      <c r="AC17">
        <f>SQRT((ABS($G$18-$G$17)^2+(ABS($H$18-$H$17)^2)))</f>
        <v>34.574188770179745</v>
      </c>
      <c r="AJ17">
        <f>1/0.105</f>
        <v>9.5238095238095237</v>
      </c>
      <c r="AK17">
        <f>1/0.12</f>
        <v>8.3333333333333339</v>
      </c>
      <c r="AL17">
        <f>1/0.1</f>
        <v>10</v>
      </c>
      <c r="AM17">
        <f>1/0.125</f>
        <v>8</v>
      </c>
      <c r="AO17">
        <f>$Z17/$U17</f>
        <v>190.14356195557792</v>
      </c>
      <c r="AP17">
        <f>$AA17/$V17</f>
        <v>267.87325994260539</v>
      </c>
      <c r="AQ17">
        <f>$AB17/$W17</f>
        <v>271.87203496722123</v>
      </c>
      <c r="AR17">
        <f>$AC17/$X17</f>
        <v>276.59351016143796</v>
      </c>
      <c r="AV17">
        <f>((0.06/0.105)*100)</f>
        <v>57.142857142857139</v>
      </c>
      <c r="AW17">
        <f>((0.07/0.12)*100)</f>
        <v>58.333333333333336</v>
      </c>
      <c r="AX17">
        <f>((0.055/0.1)*100)</f>
        <v>54.999999999999993</v>
      </c>
      <c r="AY17">
        <f>((0.075/0.125)*100)</f>
        <v>60</v>
      </c>
      <c r="BA17">
        <f>((0.045/0.105)*100)</f>
        <v>42.857142857142854</v>
      </c>
      <c r="BB17">
        <f>((0.05/0.12)*100)</f>
        <v>41.666666666666671</v>
      </c>
      <c r="BC17">
        <f>((0.045/0.1)*100)</f>
        <v>44.999999999999993</v>
      </c>
      <c r="BD17">
        <f>((0.05/0.125)*100)</f>
        <v>40</v>
      </c>
      <c r="BF17">
        <f>ABS($B$17-$D$17)</f>
        <v>2.5719719999999997</v>
      </c>
      <c r="BG17">
        <f>ABS($F$17-$H$17)</f>
        <v>3.1343609999999993</v>
      </c>
      <c r="BL17">
        <f>SQRT((ABS($A$17-$E$18)^2+(ABS($B$17-$F$18)^2)))</f>
        <v>1.36226777997169</v>
      </c>
      <c r="BM17">
        <f>SQRT((ABS($C$17-$G$17)^2+(ABS($D$17-$H$17)^2)))</f>
        <v>1.9515479033426393</v>
      </c>
      <c r="BO17">
        <f>SQRT((ABS($A$17-$G$17)^2+(ABS($B$17-$H$17)^2)))</f>
        <v>16.736472856891449</v>
      </c>
      <c r="BP17">
        <f>SQRT((ABS($C$17-$E$18)^2+(ABS($D$17-$F$18)^2)))</f>
        <v>17.187501910869674</v>
      </c>
      <c r="BR17">
        <f>DEGREES(ACOS((12.359919911454^2+27.1872034967221^2-15.8124882910754^2)/(2*12.359919911454*27.1872034967221)))</f>
        <v>17.237634139284918</v>
      </c>
      <c r="BS17">
        <f>DEGREES(ACOS((15.8124882910754^2+34.5741887701798^2-19.6303326854074^2)/(2*15.8124882910754*34.5741887701798)))</f>
        <v>14.187147630318663</v>
      </c>
      <c r="BU17">
        <v>12</v>
      </c>
      <c r="BV17">
        <v>6</v>
      </c>
      <c r="BW17">
        <v>4</v>
      </c>
      <c r="BX17">
        <v>7</v>
      </c>
      <c r="BY17">
        <v>14</v>
      </c>
      <c r="BZ17">
        <v>6</v>
      </c>
      <c r="CA17">
        <v>8</v>
      </c>
      <c r="CB17">
        <v>4</v>
      </c>
      <c r="CC17">
        <v>11</v>
      </c>
      <c r="CD17">
        <v>2</v>
      </c>
      <c r="CE17">
        <v>8</v>
      </c>
      <c r="CF17">
        <v>6</v>
      </c>
      <c r="CG17">
        <v>15</v>
      </c>
      <c r="CH17">
        <v>7</v>
      </c>
      <c r="CI17">
        <v>6</v>
      </c>
      <c r="CJ17">
        <v>12</v>
      </c>
      <c r="CL17">
        <v>9</v>
      </c>
      <c r="CM17">
        <v>1</v>
      </c>
      <c r="CN17">
        <v>0</v>
      </c>
      <c r="CO17">
        <v>5</v>
      </c>
      <c r="CP17">
        <v>10</v>
      </c>
      <c r="CQ17">
        <v>1</v>
      </c>
      <c r="CR17">
        <v>7</v>
      </c>
      <c r="CS17">
        <v>0</v>
      </c>
      <c r="CT17">
        <v>9</v>
      </c>
      <c r="CU17">
        <v>0</v>
      </c>
      <c r="CV17">
        <v>7</v>
      </c>
      <c r="CW17">
        <v>1</v>
      </c>
      <c r="CX17">
        <v>10</v>
      </c>
      <c r="CY17">
        <v>5</v>
      </c>
      <c r="CZ17">
        <v>0</v>
      </c>
      <c r="DA17">
        <v>5</v>
      </c>
      <c r="DC17">
        <f>((6/12)*100)</f>
        <v>50</v>
      </c>
      <c r="DD17">
        <f>((4/12)*100)</f>
        <v>33.333333333333329</v>
      </c>
      <c r="DE17">
        <f>((7/12)*100)</f>
        <v>58.333333333333336</v>
      </c>
      <c r="DF17">
        <f>((6/14)*100)</f>
        <v>42.857142857142854</v>
      </c>
      <c r="DG17">
        <f>((8/14)*100)</f>
        <v>57.142857142857139</v>
      </c>
      <c r="DH17">
        <f>((4/14)*100)</f>
        <v>28.571428571428569</v>
      </c>
      <c r="DI17">
        <f>((2/11)*100)</f>
        <v>18.181818181818183</v>
      </c>
      <c r="DJ17">
        <f>((8/11)*100)</f>
        <v>72.727272727272734</v>
      </c>
      <c r="DK17">
        <f>((6/11)*100)</f>
        <v>54.54545454545454</v>
      </c>
      <c r="DL17">
        <f>((7/15)*100)</f>
        <v>46.666666666666664</v>
      </c>
      <c r="DM17">
        <f>((6/15)*100)</f>
        <v>40</v>
      </c>
      <c r="DN17">
        <f>((12/15)*100)</f>
        <v>80</v>
      </c>
      <c r="DP17">
        <f>((1/9)*100)</f>
        <v>11.111111111111111</v>
      </c>
      <c r="DQ17">
        <f>((0/9)*100)</f>
        <v>0</v>
      </c>
      <c r="DR17">
        <f>((5/9)*100)</f>
        <v>55.555555555555557</v>
      </c>
      <c r="DS17">
        <f>((1/10)*100)</f>
        <v>10</v>
      </c>
      <c r="DT17">
        <f>((7/10)*100)</f>
        <v>70</v>
      </c>
      <c r="DU17">
        <f>((0/10)*100)</f>
        <v>0</v>
      </c>
      <c r="DV17">
        <f>((0/9)*100)</f>
        <v>0</v>
      </c>
      <c r="DW17">
        <f>((7/9)*100)</f>
        <v>77.777777777777786</v>
      </c>
      <c r="DX17">
        <f>((1/9)*100)</f>
        <v>11.111111111111111</v>
      </c>
      <c r="DY17">
        <f>((5/10)*100)</f>
        <v>50</v>
      </c>
      <c r="DZ17">
        <f>((0/10)*100)</f>
        <v>0</v>
      </c>
      <c r="EA17">
        <f>((5/10)*100)</f>
        <v>50</v>
      </c>
    </row>
    <row r="18" spans="1:131" x14ac:dyDescent="0.25">
      <c r="A18">
        <v>115.627431</v>
      </c>
      <c r="B18">
        <v>5.4634590000000003</v>
      </c>
      <c r="C18">
        <v>121.46238400000001</v>
      </c>
      <c r="D18">
        <v>7.549817</v>
      </c>
      <c r="E18">
        <v>136.72211100000001</v>
      </c>
      <c r="F18">
        <v>5.3840180000000002</v>
      </c>
      <c r="G18">
        <v>117.36855400000002</v>
      </c>
      <c r="H18">
        <v>8.6687999999999992</v>
      </c>
      <c r="K18">
        <f>(11/200)</f>
        <v>5.5E-2</v>
      </c>
      <c r="L18">
        <f>(13/200)</f>
        <v>6.5000000000000002E-2</v>
      </c>
      <c r="M18">
        <f>(13/200)</f>
        <v>6.5000000000000002E-2</v>
      </c>
      <c r="N18">
        <f>(13/200)</f>
        <v>6.5000000000000002E-2</v>
      </c>
      <c r="P18">
        <f>(10/200)</f>
        <v>0.05</v>
      </c>
      <c r="Q18">
        <f>(9/200)</f>
        <v>4.4999999999999998E-2</v>
      </c>
      <c r="R18">
        <f>(8/200)</f>
        <v>0.04</v>
      </c>
      <c r="S18">
        <f>(9/200)</f>
        <v>4.4999999999999998E-2</v>
      </c>
      <c r="U18">
        <f>0.055+0.05</f>
        <v>0.10500000000000001</v>
      </c>
      <c r="V18">
        <f>0.065+0.045</f>
        <v>0.11</v>
      </c>
      <c r="W18">
        <f>0.065+0.04</f>
        <v>0.10500000000000001</v>
      </c>
      <c r="X18">
        <f>0.065+0.045</f>
        <v>0.11</v>
      </c>
      <c r="Z18">
        <f>SQRT((ABS($A$19-$A$18)^2+(ABS($B$19-$B$18)^2)))</f>
        <v>24.171928167498276</v>
      </c>
      <c r="AA18">
        <f>SQRT((ABS($C$19-$C$18)^2+(ABS($D$19-$D$18)^2)))</f>
        <v>23.874468167676589</v>
      </c>
      <c r="AB18">
        <f>SQRT((ABS($E$19-$E$18)^2+(ABS($F$19-$F$18)^2)))</f>
        <v>20.008784560677764</v>
      </c>
      <c r="AC18">
        <f>SQRT((ABS($G$19-$G$18)^2+(ABS($H$19-$H$18)^2)))</f>
        <v>23.885812933823718</v>
      </c>
      <c r="AJ18">
        <f>1/0.105</f>
        <v>9.5238095238095237</v>
      </c>
      <c r="AK18">
        <f>1/0.11</f>
        <v>9.0909090909090917</v>
      </c>
      <c r="AL18">
        <f>1/0.105</f>
        <v>9.5238095238095237</v>
      </c>
      <c r="AM18">
        <f>1/0.11</f>
        <v>9.0909090909090917</v>
      </c>
      <c r="AO18">
        <f>$Z18/$U18</f>
        <v>230.20883969045974</v>
      </c>
      <c r="AP18">
        <f>$AA18/$V18</f>
        <v>217.04061970615081</v>
      </c>
      <c r="AQ18">
        <f>$AB18/$W18</f>
        <v>190.55985295883582</v>
      </c>
      <c r="AR18">
        <f>$AC18/$X18</f>
        <v>217.14375394385198</v>
      </c>
      <c r="AV18">
        <f>((0.055/0.105)*100)</f>
        <v>52.380952380952387</v>
      </c>
      <c r="AW18">
        <f>((0.065/0.11)*100)</f>
        <v>59.090909090909093</v>
      </c>
      <c r="AX18">
        <f>((0.065/0.105)*100)</f>
        <v>61.904761904761905</v>
      </c>
      <c r="AY18">
        <f>((0.065/0.11)*100)</f>
        <v>59.090909090909093</v>
      </c>
      <c r="BA18">
        <f>((0.05/0.105)*100)</f>
        <v>47.61904761904762</v>
      </c>
      <c r="BB18">
        <f>((0.045/0.11)*100)</f>
        <v>40.909090909090907</v>
      </c>
      <c r="BC18">
        <f>((0.04/0.105)*100)</f>
        <v>38.095238095238102</v>
      </c>
      <c r="BD18">
        <f>((0.045/0.11)*100)</f>
        <v>40.909090909090907</v>
      </c>
      <c r="BF18">
        <f>ABS($B$18-$D$18)</f>
        <v>2.0863579999999997</v>
      </c>
      <c r="BG18">
        <f>ABS($F$18-$H$18)</f>
        <v>3.284781999999999</v>
      </c>
      <c r="BL18">
        <f>SQRT((ABS($A$18-$E$19)^2+(ABS($B$18-$F$19)^2)))</f>
        <v>1.363716777164538</v>
      </c>
      <c r="BM18">
        <f>SQRT((ABS($C$18-$G$18)^2+(ABS($D$18-$H$18)^2)))</f>
        <v>4.2440036549452893</v>
      </c>
      <c r="BO18">
        <f>SQRT((ABS($A$18-$G$18)^2+(ABS($B$18-$H$18)^2)))</f>
        <v>3.6477006767839448</v>
      </c>
      <c r="BP18">
        <f>SQRT((ABS($C$18-$E$19)^2+(ABS($D$18-$F$19)^2)))</f>
        <v>5.549849164219598</v>
      </c>
      <c r="BR18">
        <f>DEGREES(ACOS((19.6303326854074^2+20.0087845606778^2-4.06360546663895^2)/(2*19.6303326854074*20.0087845606778)))</f>
        <v>11.717241599653118</v>
      </c>
      <c r="BS18">
        <f>DEGREES(ACOS((4.06360546663895^2+23.8858129338237^2-23.5339890754924^2)/(2*4.06360546663895*23.8858129338237)))</f>
        <v>80.153756582603307</v>
      </c>
      <c r="BU18">
        <v>11</v>
      </c>
      <c r="BV18">
        <v>6</v>
      </c>
      <c r="BW18">
        <v>3</v>
      </c>
      <c r="BX18">
        <v>4</v>
      </c>
      <c r="BY18">
        <v>13</v>
      </c>
      <c r="BZ18">
        <v>6</v>
      </c>
      <c r="CA18">
        <v>6</v>
      </c>
      <c r="CB18">
        <v>5</v>
      </c>
      <c r="CC18">
        <v>13</v>
      </c>
      <c r="CD18">
        <v>4</v>
      </c>
      <c r="CE18">
        <v>6</v>
      </c>
      <c r="CF18">
        <v>12</v>
      </c>
      <c r="CG18">
        <v>13</v>
      </c>
      <c r="CH18">
        <v>4</v>
      </c>
      <c r="CI18">
        <v>5</v>
      </c>
      <c r="CJ18">
        <v>12</v>
      </c>
      <c r="CL18">
        <v>10</v>
      </c>
      <c r="CM18">
        <v>3</v>
      </c>
      <c r="CN18">
        <v>1</v>
      </c>
      <c r="CO18">
        <v>2</v>
      </c>
      <c r="CP18">
        <v>9</v>
      </c>
      <c r="CQ18">
        <v>3</v>
      </c>
      <c r="CR18">
        <v>2</v>
      </c>
      <c r="CS18">
        <v>0</v>
      </c>
      <c r="CT18">
        <v>8</v>
      </c>
      <c r="CU18">
        <v>0</v>
      </c>
      <c r="CV18">
        <v>2</v>
      </c>
      <c r="CW18">
        <v>5</v>
      </c>
      <c r="CX18">
        <v>9</v>
      </c>
      <c r="CY18">
        <v>2</v>
      </c>
      <c r="CZ18">
        <v>1</v>
      </c>
      <c r="DA18">
        <v>8</v>
      </c>
      <c r="DC18">
        <f>((6/11)*100)</f>
        <v>54.54545454545454</v>
      </c>
      <c r="DD18">
        <f>((3/11)*100)</f>
        <v>27.27272727272727</v>
      </c>
      <c r="DE18">
        <f>((4/11)*100)</f>
        <v>36.363636363636367</v>
      </c>
      <c r="DF18">
        <f>((6/13)*100)</f>
        <v>46.153846153846153</v>
      </c>
      <c r="DG18">
        <f>((6/13)*100)</f>
        <v>46.153846153846153</v>
      </c>
      <c r="DH18">
        <f>((5/13)*100)</f>
        <v>38.461538461538467</v>
      </c>
      <c r="DI18">
        <f>((4/13)*100)</f>
        <v>30.76923076923077</v>
      </c>
      <c r="DJ18">
        <f>((6/13)*100)</f>
        <v>46.153846153846153</v>
      </c>
      <c r="DK18">
        <f>((12/13)*100)</f>
        <v>92.307692307692307</v>
      </c>
      <c r="DL18">
        <f>((4/13)*100)</f>
        <v>30.76923076923077</v>
      </c>
      <c r="DM18">
        <f>((5/13)*100)</f>
        <v>38.461538461538467</v>
      </c>
      <c r="DN18">
        <f>((12/13)*100)</f>
        <v>92.307692307692307</v>
      </c>
      <c r="DP18">
        <f>((3/10)*100)</f>
        <v>30</v>
      </c>
      <c r="DQ18">
        <f>((1/10)*100)</f>
        <v>10</v>
      </c>
      <c r="DR18">
        <f>((2/10)*100)</f>
        <v>20</v>
      </c>
      <c r="DS18">
        <f>((3/9)*100)</f>
        <v>33.333333333333329</v>
      </c>
      <c r="DT18">
        <f>((2/9)*100)</f>
        <v>22.222222222222221</v>
      </c>
      <c r="DU18">
        <f>((0/9)*100)</f>
        <v>0</v>
      </c>
      <c r="DV18">
        <f>((0/8)*100)</f>
        <v>0</v>
      </c>
      <c r="DW18">
        <f>((2/8)*100)</f>
        <v>25</v>
      </c>
      <c r="DX18">
        <f>((5/8)*100)</f>
        <v>62.5</v>
      </c>
      <c r="DY18">
        <f>((2/9)*100)</f>
        <v>22.222222222222221</v>
      </c>
      <c r="DZ18">
        <f>((1/9)*100)</f>
        <v>11.111111111111111</v>
      </c>
      <c r="EA18">
        <f>((8/9)*100)</f>
        <v>88.888888888888886</v>
      </c>
    </row>
    <row r="19" spans="1:131" x14ac:dyDescent="0.25">
      <c r="A19">
        <v>91.456492000000011</v>
      </c>
      <c r="B19">
        <v>5.244783</v>
      </c>
      <c r="C19">
        <v>97.593705</v>
      </c>
      <c r="D19">
        <v>7.0240859999999996</v>
      </c>
      <c r="E19">
        <v>116.72656700000002</v>
      </c>
      <c r="F19">
        <v>4.6562270000000003</v>
      </c>
      <c r="G19">
        <v>93.484822000000008</v>
      </c>
      <c r="H19">
        <v>8.3535140000000006</v>
      </c>
      <c r="K19">
        <f>(13/200)</f>
        <v>6.5000000000000002E-2</v>
      </c>
      <c r="L19">
        <f>(12/200)</f>
        <v>0.06</v>
      </c>
      <c r="M19">
        <f>(13/200)</f>
        <v>6.5000000000000002E-2</v>
      </c>
      <c r="N19">
        <f>(12/200)</f>
        <v>0.06</v>
      </c>
      <c r="P19">
        <f>(10/200)</f>
        <v>0.05</v>
      </c>
      <c r="Q19">
        <f>(9/200)</f>
        <v>4.4999999999999998E-2</v>
      </c>
      <c r="R19">
        <f>(9/200)</f>
        <v>4.4999999999999998E-2</v>
      </c>
      <c r="S19">
        <f>(9/200)</f>
        <v>4.4999999999999998E-2</v>
      </c>
      <c r="U19">
        <f>0.065+0.05</f>
        <v>0.115</v>
      </c>
      <c r="V19">
        <f>0.06+0.045</f>
        <v>0.105</v>
      </c>
      <c r="W19">
        <f>0.065+0.045</f>
        <v>0.11</v>
      </c>
      <c r="X19">
        <f>0.06+0.045</f>
        <v>0.105</v>
      </c>
      <c r="Z19">
        <f>SQRT((ABS($A$20-$A$19)^2+(ABS($B$20-$B$19)^2)))</f>
        <v>18.555495882438738</v>
      </c>
      <c r="AA19">
        <f>SQRT((ABS($C$20-$C$19)^2+(ABS($D$20-$D$19)^2)))</f>
        <v>20.09022383867957</v>
      </c>
      <c r="AB19">
        <f>SQRT((ABS($E$20-$E$19)^2+(ABS($F$20-$F$19)^2)))</f>
        <v>24.770440211324093</v>
      </c>
      <c r="AC19">
        <f>SQRT((ABS($G$20-$G$19)^2+(ABS($H$20-$H$19)^2)))</f>
        <v>18.886850529559556</v>
      </c>
      <c r="AJ19">
        <f>1/0.115</f>
        <v>8.695652173913043</v>
      </c>
      <c r="AK19">
        <f>1/0.105</f>
        <v>9.5238095238095237</v>
      </c>
      <c r="AL19">
        <f>1/0.11</f>
        <v>9.0909090909090917</v>
      </c>
      <c r="AM19">
        <f>1/0.105</f>
        <v>9.5238095238095237</v>
      </c>
      <c r="AO19">
        <f>$Z19/$U19</f>
        <v>161.35213810816293</v>
      </c>
      <c r="AP19">
        <f>$AA19/$V19</f>
        <v>191.33546513028162</v>
      </c>
      <c r="AQ19">
        <f>$AB19/$W19</f>
        <v>225.18582010294631</v>
      </c>
      <c r="AR19">
        <f>$AC19/$X19</f>
        <v>179.87476694818625</v>
      </c>
      <c r="AV19">
        <f>((0.065/0.115)*100)</f>
        <v>56.521739130434781</v>
      </c>
      <c r="AW19">
        <f>((0.06/0.105)*100)</f>
        <v>57.142857142857139</v>
      </c>
      <c r="AX19">
        <f>((0.065/0.11)*100)</f>
        <v>59.090909090909093</v>
      </c>
      <c r="AY19">
        <f>((0.06/0.105)*100)</f>
        <v>57.142857142857139</v>
      </c>
      <c r="BA19">
        <f>((0.05/0.115)*100)</f>
        <v>43.478260869565219</v>
      </c>
      <c r="BB19">
        <f>((0.045/0.105)*100)</f>
        <v>42.857142857142854</v>
      </c>
      <c r="BC19">
        <f>((0.045/0.11)*100)</f>
        <v>40.909090909090907</v>
      </c>
      <c r="BD19">
        <f>((0.045/0.105)*100)</f>
        <v>42.857142857142854</v>
      </c>
      <c r="BF19">
        <f>ABS($B$19-$D$19)</f>
        <v>1.7793029999999996</v>
      </c>
      <c r="BG19">
        <f>ABS($F$19-$H$19)</f>
        <v>3.6972870000000002</v>
      </c>
      <c r="BL19">
        <f>SQRT((ABS($A$19-$E$20)^2+(ABS($B$19-$F$20)^2)))</f>
        <v>0.74070872345341954</v>
      </c>
      <c r="BM19">
        <f>SQRT((ABS($C$19-$G$19)^2+(ABS($D$19-$H$19)^2)))</f>
        <v>4.3185991148603886</v>
      </c>
      <c r="BO19">
        <f>SQRT((ABS($A$19-$G$19)^2+(ABS($B$19-$H$19)^2)))</f>
        <v>3.7119174316330086</v>
      </c>
      <c r="BP19">
        <f>SQRT((ABS($C$19-$E$20)^2+(ABS($D$19-$F$20)^2)))</f>
        <v>6.0985735808874137</v>
      </c>
      <c r="BR19">
        <f>DEGREES(ACOS((23.5339890754924^2+24.7704402113241^2-3.96227651445996^2)/(2*23.5339890754924*24.7704402113241)))</f>
        <v>8.9422418803000294</v>
      </c>
      <c r="BS19">
        <f>DEGREES(ACOS((3.96227651445996^2+18.8868505295596^2-17.9760871081531^2)/(2*3.96227651445996*18.8868505295596)))</f>
        <v>70.779070158367546</v>
      </c>
      <c r="BU19">
        <v>13</v>
      </c>
      <c r="BV19">
        <v>6</v>
      </c>
      <c r="BW19">
        <v>4</v>
      </c>
      <c r="BX19">
        <v>5</v>
      </c>
      <c r="BY19">
        <v>12</v>
      </c>
      <c r="BZ19">
        <v>6</v>
      </c>
      <c r="CA19">
        <v>6</v>
      </c>
      <c r="CB19">
        <v>5</v>
      </c>
      <c r="CC19">
        <v>13</v>
      </c>
      <c r="CD19">
        <v>3</v>
      </c>
      <c r="CE19">
        <v>6</v>
      </c>
      <c r="CF19">
        <v>12</v>
      </c>
      <c r="CG19">
        <v>12</v>
      </c>
      <c r="CH19">
        <v>5</v>
      </c>
      <c r="CI19">
        <v>3</v>
      </c>
      <c r="CJ19">
        <v>11</v>
      </c>
      <c r="CL19">
        <v>10</v>
      </c>
      <c r="CM19">
        <v>4</v>
      </c>
      <c r="CN19">
        <v>0</v>
      </c>
      <c r="CO19">
        <v>1</v>
      </c>
      <c r="CP19">
        <v>9</v>
      </c>
      <c r="CQ19">
        <v>4</v>
      </c>
      <c r="CR19">
        <v>2</v>
      </c>
      <c r="CS19">
        <v>1</v>
      </c>
      <c r="CT19">
        <v>9</v>
      </c>
      <c r="CU19">
        <v>1</v>
      </c>
      <c r="CV19">
        <v>2</v>
      </c>
      <c r="CW19">
        <v>8</v>
      </c>
      <c r="CX19">
        <v>9</v>
      </c>
      <c r="CY19">
        <v>1</v>
      </c>
      <c r="CZ19">
        <v>2</v>
      </c>
      <c r="DA19">
        <v>8</v>
      </c>
      <c r="DC19">
        <f>((6/13)*100)</f>
        <v>46.153846153846153</v>
      </c>
      <c r="DD19">
        <f>((4/13)*100)</f>
        <v>30.76923076923077</v>
      </c>
      <c r="DE19">
        <f>((5/13)*100)</f>
        <v>38.461538461538467</v>
      </c>
      <c r="DF19">
        <f>((6/12)*100)</f>
        <v>50</v>
      </c>
      <c r="DG19">
        <f>((6/12)*100)</f>
        <v>50</v>
      </c>
      <c r="DH19">
        <f>((5/12)*100)</f>
        <v>41.666666666666671</v>
      </c>
      <c r="DI19">
        <f>((3/13)*100)</f>
        <v>23.076923076923077</v>
      </c>
      <c r="DJ19">
        <f>((6/13)*100)</f>
        <v>46.153846153846153</v>
      </c>
      <c r="DK19">
        <f>((12/13)*100)</f>
        <v>92.307692307692307</v>
      </c>
      <c r="DL19">
        <f>((5/12)*100)</f>
        <v>41.666666666666671</v>
      </c>
      <c r="DM19">
        <f>((3/12)*100)</f>
        <v>25</v>
      </c>
      <c r="DN19">
        <f>((11/12)*100)</f>
        <v>91.666666666666657</v>
      </c>
      <c r="DP19">
        <f>((4/10)*100)</f>
        <v>40</v>
      </c>
      <c r="DQ19">
        <f>((0/10)*100)</f>
        <v>0</v>
      </c>
      <c r="DR19">
        <f>((1/10)*100)</f>
        <v>10</v>
      </c>
      <c r="DS19">
        <f>((4/9)*100)</f>
        <v>44.444444444444443</v>
      </c>
      <c r="DT19">
        <f>((2/9)*100)</f>
        <v>22.222222222222221</v>
      </c>
      <c r="DU19">
        <f>((1/9)*100)</f>
        <v>11.111111111111111</v>
      </c>
      <c r="DV19">
        <f>((1/9)*100)</f>
        <v>11.111111111111111</v>
      </c>
      <c r="DW19">
        <f>((2/9)*100)</f>
        <v>22.222222222222221</v>
      </c>
      <c r="DX19">
        <f>((8/9)*100)</f>
        <v>88.888888888888886</v>
      </c>
      <c r="DY19">
        <f>((1/9)*100)</f>
        <v>11.111111111111111</v>
      </c>
      <c r="DZ19">
        <f>((2/9)*100)</f>
        <v>22.222222222222221</v>
      </c>
      <c r="EA19">
        <f>((8/9)*100)</f>
        <v>88.888888888888886</v>
      </c>
    </row>
    <row r="20" spans="1:131" x14ac:dyDescent="0.25">
      <c r="A20">
        <v>72.960516000000013</v>
      </c>
      <c r="B20">
        <v>6.7298080000000002</v>
      </c>
      <c r="C20">
        <v>77.529273000000003</v>
      </c>
      <c r="D20">
        <v>8.0417609999999993</v>
      </c>
      <c r="E20">
        <v>91.956162000000006</v>
      </c>
      <c r="F20">
        <v>4.6979930000000003</v>
      </c>
      <c r="G20">
        <v>74.632652000000007</v>
      </c>
      <c r="H20">
        <v>9.4975459999999998</v>
      </c>
      <c r="K20">
        <f>(12/200)</f>
        <v>0.06</v>
      </c>
      <c r="L20">
        <f>(11/200)</f>
        <v>5.5E-2</v>
      </c>
      <c r="M20">
        <f>(14/200)</f>
        <v>7.0000000000000007E-2</v>
      </c>
      <c r="N20">
        <f>(13/200)</f>
        <v>6.5000000000000002E-2</v>
      </c>
      <c r="P20">
        <f>(10/200)</f>
        <v>0.05</v>
      </c>
      <c r="Q20">
        <f>(11/200)</f>
        <v>5.5E-2</v>
      </c>
      <c r="R20">
        <f>(9/200)</f>
        <v>4.4999999999999998E-2</v>
      </c>
      <c r="S20">
        <f>(10/200)</f>
        <v>0.05</v>
      </c>
      <c r="U20">
        <f>0.06+0.05</f>
        <v>0.11</v>
      </c>
      <c r="V20">
        <f>0.055+0.055</f>
        <v>0.11</v>
      </c>
      <c r="W20">
        <f>0.07+0.045</f>
        <v>0.115</v>
      </c>
      <c r="X20">
        <f>0.065+0.05</f>
        <v>0.115</v>
      </c>
      <c r="Z20">
        <f>SQRT((ABS($A$21-$A$20)^2+(ABS($B$21-$B$20)^2)))</f>
        <v>20.307893942715229</v>
      </c>
      <c r="AA20">
        <f>SQRT((ABS($C$21-$C$20)^2+(ABS($D$21-$D$20)^2)))</f>
        <v>18.869533503249425</v>
      </c>
      <c r="AB20">
        <f>SQRT((ABS($E$21-$E$20)^2+(ABS($F$21-$F$20)^2)))</f>
        <v>18.653580405956436</v>
      </c>
      <c r="AC20">
        <f>SQRT((ABS($G$21-$G$20)^2+(ABS($H$21-$H$20)^2)))</f>
        <v>18.774779451763788</v>
      </c>
      <c r="AJ20">
        <f>1/0.11</f>
        <v>9.0909090909090917</v>
      </c>
      <c r="AK20">
        <f>1/0.11</f>
        <v>9.0909090909090917</v>
      </c>
      <c r="AL20">
        <f>1/0.115</f>
        <v>8.695652173913043</v>
      </c>
      <c r="AM20">
        <f>1/0.115</f>
        <v>8.695652173913043</v>
      </c>
      <c r="AO20">
        <f>$Z20/$U20</f>
        <v>184.61721766104753</v>
      </c>
      <c r="AP20">
        <f>$AA20/$V20</f>
        <v>171.54121366590385</v>
      </c>
      <c r="AQ20">
        <f>$AB20/$W20</f>
        <v>162.20504700831682</v>
      </c>
      <c r="AR20">
        <f>$AC20/$X20</f>
        <v>163.25895175446772</v>
      </c>
      <c r="AV20">
        <f>((0.06/0.11)*100)</f>
        <v>54.54545454545454</v>
      </c>
      <c r="AW20">
        <f>((0.055/0.11)*100)</f>
        <v>50</v>
      </c>
      <c r="AX20">
        <f>((0.07/0.115)*100)</f>
        <v>60.869565217391312</v>
      </c>
      <c r="AY20">
        <f>((0.065/0.115)*100)</f>
        <v>56.521739130434781</v>
      </c>
      <c r="BA20">
        <f>((0.05/0.11)*100)</f>
        <v>45.45454545454546</v>
      </c>
      <c r="BB20">
        <f>((0.055/0.11)*100)</f>
        <v>50</v>
      </c>
      <c r="BC20">
        <f>((0.045/0.115)*100)</f>
        <v>39.130434782608688</v>
      </c>
      <c r="BD20">
        <f>((0.05/0.115)*100)</f>
        <v>43.478260869565219</v>
      </c>
      <c r="BF20">
        <f>ABS($B$20-$D$20)</f>
        <v>1.311952999999999</v>
      </c>
      <c r="BG20">
        <f>ABS($F$20-$H$20)</f>
        <v>4.7995529999999995</v>
      </c>
      <c r="BL20">
        <f>SQRT((ABS($A$20-$E$21)^2+(ABS($B$20-$F$21)^2)))</f>
        <v>0.83878324366966184</v>
      </c>
      <c r="BM20">
        <f>SQRT((ABS($C$20-$G$20)^2+(ABS($D$20-$H$20)^2)))</f>
        <v>3.2418703218768607</v>
      </c>
      <c r="BO20">
        <f>SQRT((ABS($A$20-$G$20)^2+(ABS($B$20-$H$20)^2)))</f>
        <v>3.2336376480892195</v>
      </c>
      <c r="BP20">
        <f>SQRT((ABS($C$20-$E$21)^2+(ABS($D$20-$F$21)^2)))</f>
        <v>4.6604194607164855</v>
      </c>
      <c r="BR20">
        <f>DEGREES(ACOS((17.9760871081531^2+18.6535804059565^2-3.74004006609782^2)/(2*17.9760871081531*18.6535804059565)))</f>
        <v>11.528108121541317</v>
      </c>
      <c r="BS20">
        <f>DEGREES(ACOS((3.74004006609782^2+18.7747794517638^2-17.8015226638119^2)/(2*3.74004006609782*18.7747794517638)))</f>
        <v>69.323925195631347</v>
      </c>
      <c r="BU20">
        <v>12</v>
      </c>
      <c r="BV20">
        <v>5</v>
      </c>
      <c r="BW20">
        <v>2</v>
      </c>
      <c r="BX20">
        <v>5</v>
      </c>
      <c r="BY20">
        <v>11</v>
      </c>
      <c r="BZ20">
        <v>5</v>
      </c>
      <c r="CA20">
        <v>6</v>
      </c>
      <c r="CB20">
        <v>3</v>
      </c>
      <c r="CC20">
        <v>14</v>
      </c>
      <c r="CD20">
        <v>4</v>
      </c>
      <c r="CE20">
        <v>6</v>
      </c>
      <c r="CF20">
        <v>11</v>
      </c>
      <c r="CG20">
        <v>13</v>
      </c>
      <c r="CH20">
        <v>5</v>
      </c>
      <c r="CI20">
        <v>3</v>
      </c>
      <c r="CJ20">
        <v>10</v>
      </c>
      <c r="CL20">
        <v>10</v>
      </c>
      <c r="CM20">
        <v>4</v>
      </c>
      <c r="CN20">
        <v>0</v>
      </c>
      <c r="CO20">
        <v>3</v>
      </c>
      <c r="CP20">
        <v>11</v>
      </c>
      <c r="CQ20">
        <v>4</v>
      </c>
      <c r="CR20">
        <v>3</v>
      </c>
      <c r="CS20">
        <v>2</v>
      </c>
      <c r="CT20">
        <v>9</v>
      </c>
      <c r="CU20">
        <v>0</v>
      </c>
      <c r="CV20">
        <v>3</v>
      </c>
      <c r="CW20">
        <v>8</v>
      </c>
      <c r="CX20">
        <v>10</v>
      </c>
      <c r="CY20">
        <v>3</v>
      </c>
      <c r="CZ20">
        <v>2</v>
      </c>
      <c r="DA20">
        <v>7</v>
      </c>
      <c r="DC20">
        <f>((5/12)*100)</f>
        <v>41.666666666666671</v>
      </c>
      <c r="DD20">
        <f>((2/12)*100)</f>
        <v>16.666666666666664</v>
      </c>
      <c r="DE20">
        <f>((5/12)*100)</f>
        <v>41.666666666666671</v>
      </c>
      <c r="DF20">
        <f>((5/11)*100)</f>
        <v>45.454545454545453</v>
      </c>
      <c r="DG20">
        <f>((6/11)*100)</f>
        <v>54.54545454545454</v>
      </c>
      <c r="DH20">
        <f>((3/11)*100)</f>
        <v>27.27272727272727</v>
      </c>
      <c r="DI20">
        <f>((4/14)*100)</f>
        <v>28.571428571428569</v>
      </c>
      <c r="DJ20">
        <f>((6/14)*100)</f>
        <v>42.857142857142854</v>
      </c>
      <c r="DK20">
        <f>((11/14)*100)</f>
        <v>78.571428571428569</v>
      </c>
      <c r="DL20">
        <f>((5/13)*100)</f>
        <v>38.461538461538467</v>
      </c>
      <c r="DM20">
        <f>((3/13)*100)</f>
        <v>23.076923076923077</v>
      </c>
      <c r="DN20">
        <f>((10/13)*100)</f>
        <v>76.923076923076934</v>
      </c>
      <c r="DP20">
        <f>((4/10)*100)</f>
        <v>40</v>
      </c>
      <c r="DQ20">
        <f>((0/10)*100)</f>
        <v>0</v>
      </c>
      <c r="DR20">
        <f>((3/10)*100)</f>
        <v>30</v>
      </c>
      <c r="DS20">
        <f>((4/11)*100)</f>
        <v>36.363636363636367</v>
      </c>
      <c r="DT20">
        <f>((3/11)*100)</f>
        <v>27.27272727272727</v>
      </c>
      <c r="DU20">
        <f>((2/11)*100)</f>
        <v>18.181818181818183</v>
      </c>
      <c r="DV20">
        <f>((0/9)*100)</f>
        <v>0</v>
      </c>
      <c r="DW20">
        <f>((3/9)*100)</f>
        <v>33.333333333333329</v>
      </c>
      <c r="DX20">
        <f>((8/9)*100)</f>
        <v>88.888888888888886</v>
      </c>
      <c r="DY20">
        <f>((3/10)*100)</f>
        <v>30</v>
      </c>
      <c r="DZ20">
        <f>((2/10)*100)</f>
        <v>20</v>
      </c>
      <c r="EA20">
        <f>((7/10)*100)</f>
        <v>70</v>
      </c>
    </row>
    <row r="21" spans="1:131" x14ac:dyDescent="0.25">
      <c r="A21">
        <v>52.657997000000016</v>
      </c>
      <c r="B21">
        <v>6.2626049999999998</v>
      </c>
      <c r="C21">
        <v>58.659740000000014</v>
      </c>
      <c r="D21">
        <v>8.0461189999999991</v>
      </c>
      <c r="E21">
        <v>73.347061000000011</v>
      </c>
      <c r="F21">
        <v>5.9854019999999997</v>
      </c>
      <c r="G21">
        <v>55.858806000000016</v>
      </c>
      <c r="H21">
        <v>9.3103300000000004</v>
      </c>
      <c r="K21">
        <f>(13/200)</f>
        <v>6.5000000000000002E-2</v>
      </c>
      <c r="L21">
        <f>(10/200)</f>
        <v>0.05</v>
      </c>
      <c r="M21">
        <f>(14/200)</f>
        <v>7.0000000000000007E-2</v>
      </c>
      <c r="N21">
        <f>(12/200)</f>
        <v>0.06</v>
      </c>
      <c r="P21">
        <f>(12/200)</f>
        <v>0.06</v>
      </c>
      <c r="Q21">
        <f>(12/200)</f>
        <v>0.06</v>
      </c>
      <c r="R21">
        <f>(10/200)</f>
        <v>0.05</v>
      </c>
      <c r="S21">
        <f>(11/200)</f>
        <v>5.5E-2</v>
      </c>
      <c r="U21">
        <f>0.065+0.06</f>
        <v>0.125</v>
      </c>
      <c r="V21">
        <f>0.05+0.06</f>
        <v>0.11</v>
      </c>
      <c r="W21">
        <f>0.07+0.05</f>
        <v>0.12000000000000001</v>
      </c>
      <c r="X21">
        <f>0.06+0.055</f>
        <v>0.11499999999999999</v>
      </c>
      <c r="Z21">
        <f>SQRT((ABS($A$22-$A$21)^2+(ABS($B$22-$B$21)^2)))</f>
        <v>20.967438426244115</v>
      </c>
      <c r="AA21">
        <f>SQRT((ABS($C$22-$C$21)^2+(ABS($D$22-$D$21)^2)))</f>
        <v>20.223587168506409</v>
      </c>
      <c r="AB21">
        <f>SQRT((ABS($E$22-$E$21)^2+(ABS($F$22-$F$21)^2)))</f>
        <v>19.974386228905679</v>
      </c>
      <c r="AC21">
        <f>SQRT((ABS($G$22-$G$21)^2+(ABS($H$22-$H$21)^2)))</f>
        <v>18.742343965563357</v>
      </c>
      <c r="AJ21">
        <f>1/0.125</f>
        <v>8</v>
      </c>
      <c r="AK21">
        <f>1/0.11</f>
        <v>9.0909090909090917</v>
      </c>
      <c r="AL21">
        <f>1/0.12</f>
        <v>8.3333333333333339</v>
      </c>
      <c r="AM21">
        <f>1/0.115</f>
        <v>8.695652173913043</v>
      </c>
      <c r="AO21">
        <f>$Z21/$U21</f>
        <v>167.73950740995292</v>
      </c>
      <c r="AP21">
        <f>$AA21/$V21</f>
        <v>183.85079244096735</v>
      </c>
      <c r="AQ21">
        <f>$AB21/$W21</f>
        <v>166.45321857421399</v>
      </c>
      <c r="AR21">
        <f>$AC21/$X21</f>
        <v>162.97690404837704</v>
      </c>
      <c r="AV21">
        <f>((0.065/0.125)*100)</f>
        <v>52</v>
      </c>
      <c r="AW21">
        <f>((0.05/0.11)*100)</f>
        <v>45.45454545454546</v>
      </c>
      <c r="AX21">
        <f>((0.07/0.12)*100)</f>
        <v>58.333333333333336</v>
      </c>
      <c r="AY21">
        <f>((0.06/0.115)*100)</f>
        <v>52.173913043478258</v>
      </c>
      <c r="BA21">
        <f>((0.06/0.125)*100)</f>
        <v>48</v>
      </c>
      <c r="BB21">
        <f>((0.06/0.11)*100)</f>
        <v>54.54545454545454</v>
      </c>
      <c r="BC21">
        <f>((0.05/0.12)*100)</f>
        <v>41.666666666666671</v>
      </c>
      <c r="BD21">
        <f>((0.055/0.115)*100)</f>
        <v>47.826086956521735</v>
      </c>
      <c r="BF21">
        <f>ABS($B$21-$D$21)</f>
        <v>1.7835139999999994</v>
      </c>
      <c r="BG21">
        <f>ABS($F$21-$H$21)</f>
        <v>3.3249280000000008</v>
      </c>
      <c r="BL21">
        <f>SQRT((ABS($A$21-$E$22)^2+(ABS($B$21-$F$22)^2)))</f>
        <v>1.0446239310392984</v>
      </c>
      <c r="BM21">
        <f>SQRT((ABS($C$21-$G$21)^2+(ABS($D$21-$H$21)^2)))</f>
        <v>3.0730214325443601</v>
      </c>
      <c r="BO21">
        <f>SQRT((ABS($A$21-$G$21)^2+(ABS($B$21-$H$21)^2)))</f>
        <v>4.4197065434376981</v>
      </c>
      <c r="BP21">
        <f>SQRT((ABS($C$21-$E$22)^2+(ABS($D$21-$F$22)^2)))</f>
        <v>5.860352000541349</v>
      </c>
      <c r="BR21">
        <f>DEGREES(ACOS((17.8015226638119^2+19.9743862289057^2-4.54137289475352^2)/(2*17.8015226638119*19.9743862289057)))</f>
        <v>12.139641123252602</v>
      </c>
      <c r="BS21">
        <f>DEGREES(ACOS((4.54137289475352^2+18.7423439655634^2-16.748943713493^2)/(2*4.54137289475352*18.7423439655634)))</f>
        <v>57.537165257296095</v>
      </c>
      <c r="BU21">
        <v>13</v>
      </c>
      <c r="BV21">
        <v>3</v>
      </c>
      <c r="BW21">
        <v>2</v>
      </c>
      <c r="BX21">
        <v>6</v>
      </c>
      <c r="BY21">
        <v>10</v>
      </c>
      <c r="BZ21">
        <v>3</v>
      </c>
      <c r="CA21">
        <v>7</v>
      </c>
      <c r="CB21">
        <v>3</v>
      </c>
      <c r="CC21">
        <v>14</v>
      </c>
      <c r="CD21">
        <v>2</v>
      </c>
      <c r="CE21">
        <v>7</v>
      </c>
      <c r="CF21">
        <v>10</v>
      </c>
      <c r="CG21">
        <v>12</v>
      </c>
      <c r="CH21">
        <v>6</v>
      </c>
      <c r="CI21">
        <v>1</v>
      </c>
      <c r="CJ21">
        <v>8</v>
      </c>
      <c r="CL21">
        <v>12</v>
      </c>
      <c r="CM21">
        <v>5</v>
      </c>
      <c r="CN21">
        <v>0</v>
      </c>
      <c r="CO21">
        <v>4</v>
      </c>
      <c r="CP21">
        <v>12</v>
      </c>
      <c r="CQ21">
        <v>5</v>
      </c>
      <c r="CR21">
        <v>5</v>
      </c>
      <c r="CS21">
        <v>2</v>
      </c>
      <c r="CT21">
        <v>10</v>
      </c>
      <c r="CU21">
        <v>0</v>
      </c>
      <c r="CV21">
        <v>5</v>
      </c>
      <c r="CW21">
        <v>7</v>
      </c>
      <c r="CX21">
        <v>11</v>
      </c>
      <c r="CY21">
        <v>4</v>
      </c>
      <c r="CZ21">
        <v>4</v>
      </c>
      <c r="DA21">
        <v>7</v>
      </c>
      <c r="DC21">
        <f>((3/13)*100)</f>
        <v>23.076923076923077</v>
      </c>
      <c r="DD21">
        <f>((2/13)*100)</f>
        <v>15.384615384615385</v>
      </c>
      <c r="DE21">
        <f>((6/13)*100)</f>
        <v>46.153846153846153</v>
      </c>
      <c r="DF21">
        <f>((3/10)*100)</f>
        <v>30</v>
      </c>
      <c r="DG21">
        <f>((7/10)*100)</f>
        <v>70</v>
      </c>
      <c r="DH21">
        <f>((3/10)*100)</f>
        <v>30</v>
      </c>
      <c r="DI21">
        <f>((2/14)*100)</f>
        <v>14.285714285714285</v>
      </c>
      <c r="DJ21">
        <f>((7/14)*100)</f>
        <v>50</v>
      </c>
      <c r="DK21">
        <f>((10/14)*100)</f>
        <v>71.428571428571431</v>
      </c>
      <c r="DL21">
        <f>((6/12)*100)</f>
        <v>50</v>
      </c>
      <c r="DM21">
        <f>((1/12)*100)</f>
        <v>8.3333333333333321</v>
      </c>
      <c r="DN21">
        <f>((8/12)*100)</f>
        <v>66.666666666666657</v>
      </c>
      <c r="DP21">
        <f>((5/12)*100)</f>
        <v>41.666666666666671</v>
      </c>
      <c r="DQ21">
        <f>((0/12)*100)</f>
        <v>0</v>
      </c>
      <c r="DR21">
        <f>((4/12)*100)</f>
        <v>33.333333333333329</v>
      </c>
      <c r="DS21">
        <f>((5/12)*100)</f>
        <v>41.666666666666671</v>
      </c>
      <c r="DT21">
        <f>((5/12)*100)</f>
        <v>41.666666666666671</v>
      </c>
      <c r="DU21">
        <f>((2/12)*100)</f>
        <v>16.666666666666664</v>
      </c>
      <c r="DV21">
        <f>((0/10)*100)</f>
        <v>0</v>
      </c>
      <c r="DW21">
        <f>((5/10)*100)</f>
        <v>50</v>
      </c>
      <c r="DX21">
        <f>((7/10)*100)</f>
        <v>70</v>
      </c>
      <c r="DY21">
        <f>((4/11)*100)</f>
        <v>36.363636363636367</v>
      </c>
      <c r="DZ21">
        <f>((4/11)*100)</f>
        <v>36.363636363636367</v>
      </c>
      <c r="EA21">
        <f>((7/11)*100)</f>
        <v>63.636363636363633</v>
      </c>
    </row>
    <row r="22" spans="1:131" x14ac:dyDescent="0.25">
      <c r="A22">
        <v>31.69071000000001</v>
      </c>
      <c r="B22">
        <v>6.3422919999999996</v>
      </c>
      <c r="C22">
        <v>38.436744000000012</v>
      </c>
      <c r="D22">
        <v>7.8914879999999998</v>
      </c>
      <c r="E22">
        <v>53.378425000000014</v>
      </c>
      <c r="F22">
        <v>5.506151</v>
      </c>
      <c r="G22">
        <v>37.117639000000011</v>
      </c>
      <c r="H22">
        <v>9.5203699999999998</v>
      </c>
      <c r="K22">
        <f>(14/200)</f>
        <v>7.0000000000000007E-2</v>
      </c>
      <c r="L22">
        <f>(12/200)</f>
        <v>0.06</v>
      </c>
      <c r="M22">
        <f>(13/200)</f>
        <v>6.5000000000000002E-2</v>
      </c>
      <c r="N22">
        <f>(13/200)</f>
        <v>6.5000000000000002E-2</v>
      </c>
      <c r="P22">
        <f>(14/200)</f>
        <v>7.0000000000000007E-2</v>
      </c>
      <c r="Q22">
        <f>(15/200)</f>
        <v>7.4999999999999997E-2</v>
      </c>
      <c r="R22">
        <f>(11/200)</f>
        <v>5.5E-2</v>
      </c>
      <c r="S22">
        <f>(14/200)</f>
        <v>7.0000000000000007E-2</v>
      </c>
      <c r="U22">
        <f>0.07+0.07</f>
        <v>0.14000000000000001</v>
      </c>
      <c r="V22">
        <f>0.06+0.075</f>
        <v>0.13500000000000001</v>
      </c>
      <c r="W22">
        <f>0.065+0.055</f>
        <v>0.12</v>
      </c>
      <c r="X22">
        <f>0.065+0.07</f>
        <v>0.13500000000000001</v>
      </c>
      <c r="Z22">
        <f>SQRT((ABS($A$23-$A$22)^2+(ABS($B$23-$B$22)^2)))</f>
        <v>16.272869904826496</v>
      </c>
      <c r="AA22">
        <f>SQRT((ABS($C$23-$C$22)^2+(ABS($D$23-$D$22)^2)))</f>
        <v>17.934463937298045</v>
      </c>
      <c r="AB22">
        <f>SQRT((ABS($E$23-$E$22)^2+(ABS($F$23-$F$22)^2)))</f>
        <v>19.411143924700568</v>
      </c>
      <c r="AC22">
        <f>SQRT((ABS($G$23-$G$22)^2+(ABS($H$23-$H$22)^2)))</f>
        <v>16.721347405542648</v>
      </c>
      <c r="AJ22">
        <f>1/0.14</f>
        <v>7.1428571428571423</v>
      </c>
      <c r="AK22">
        <f>1/0.135</f>
        <v>7.4074074074074066</v>
      </c>
      <c r="AL22">
        <f>1/0.12</f>
        <v>8.3333333333333339</v>
      </c>
      <c r="AM22">
        <f>1/0.135</f>
        <v>7.4074074074074066</v>
      </c>
      <c r="AO22">
        <f>$Z22/$U22</f>
        <v>116.23478503447497</v>
      </c>
      <c r="AP22">
        <f>$AA22/$V22</f>
        <v>132.84788101702253</v>
      </c>
      <c r="AQ22">
        <f>$AB22/$W22</f>
        <v>161.75953270583807</v>
      </c>
      <c r="AR22">
        <f>$AC22/$X22</f>
        <v>123.86183263364924</v>
      </c>
      <c r="AV22">
        <f>((0.07/0.14)*100)</f>
        <v>50</v>
      </c>
      <c r="AW22">
        <f>((0.06/0.135)*100)</f>
        <v>44.444444444444443</v>
      </c>
      <c r="AX22">
        <f>((0.065/0.12)*100)</f>
        <v>54.166666666666671</v>
      </c>
      <c r="AY22">
        <f>((0.065/0.135)*100)</f>
        <v>48.148148148148145</v>
      </c>
      <c r="BA22">
        <f>((0.07/0.14)*100)</f>
        <v>50</v>
      </c>
      <c r="BB22">
        <f>((0.075/0.135)*100)</f>
        <v>55.55555555555555</v>
      </c>
      <c r="BC22">
        <f>((0.055/0.12)*100)</f>
        <v>45.833333333333336</v>
      </c>
      <c r="BD22">
        <f>((0.07/0.135)*100)</f>
        <v>51.851851851851848</v>
      </c>
      <c r="BF22">
        <f>ABS($B$22-$D$22)</f>
        <v>1.5491960000000002</v>
      </c>
      <c r="BG22">
        <f>ABS($F$22-$H$22)</f>
        <v>4.0142189999999998</v>
      </c>
      <c r="BL22">
        <f>SQRT((ABS($A$22-$E$23)^2+(ABS($B$22-$F$23)^2)))</f>
        <v>2.3055265732135979</v>
      </c>
      <c r="BM22">
        <f>SQRT((ABS($C$22-$G$22)^2+(ABS($D$22-$H$22)^2)))</f>
        <v>2.096018742986093</v>
      </c>
      <c r="BO22">
        <f>SQRT((ABS($A$22-$G$22)^2+(ABS($B$22-$H$22)^2)))</f>
        <v>6.289017263859674</v>
      </c>
      <c r="BP22">
        <f>SQRT((ABS($C$22-$E$23)^2+(ABS($D$22-$F$23)^2)))</f>
        <v>4.8374414714857217</v>
      </c>
      <c r="BR22">
        <f>DEGREES(ACOS((16.748943713493^2+19.4111439247006^2-4.70148527531173^2)/(2*16.748943713493*19.4111439247006)))</f>
        <v>12.337560984531418</v>
      </c>
      <c r="BS22">
        <f>DEGREES(ACOS((4.70148527531173^2+16.7213474055426^2-14.0050401854374^2)/(2*4.70148527531173*16.7213474055426)))</f>
        <v>47.823893544970232</v>
      </c>
      <c r="BU22">
        <v>14</v>
      </c>
      <c r="BV22">
        <v>3</v>
      </c>
      <c r="BW22">
        <v>2</v>
      </c>
      <c r="BX22">
        <v>8</v>
      </c>
      <c r="BY22">
        <v>12</v>
      </c>
      <c r="BZ22">
        <v>3</v>
      </c>
      <c r="CA22">
        <v>6</v>
      </c>
      <c r="CB22">
        <v>1</v>
      </c>
      <c r="CC22">
        <v>13</v>
      </c>
      <c r="CD22">
        <v>2</v>
      </c>
      <c r="CE22">
        <v>6</v>
      </c>
      <c r="CF22">
        <v>8</v>
      </c>
      <c r="CG22">
        <v>13</v>
      </c>
      <c r="CH22">
        <v>8</v>
      </c>
      <c r="CI22">
        <v>0</v>
      </c>
      <c r="CJ22">
        <v>7</v>
      </c>
      <c r="CL22">
        <v>14</v>
      </c>
      <c r="CM22">
        <v>5</v>
      </c>
      <c r="CN22">
        <v>3</v>
      </c>
      <c r="CO22">
        <v>8</v>
      </c>
      <c r="CP22">
        <v>15</v>
      </c>
      <c r="CQ22">
        <v>5</v>
      </c>
      <c r="CR22">
        <v>8</v>
      </c>
      <c r="CS22">
        <v>4</v>
      </c>
      <c r="CT22">
        <v>11</v>
      </c>
      <c r="CU22">
        <v>0</v>
      </c>
      <c r="CV22">
        <v>8</v>
      </c>
      <c r="CW22">
        <v>7</v>
      </c>
      <c r="CX22">
        <v>14</v>
      </c>
      <c r="CY22">
        <v>8</v>
      </c>
      <c r="CZ22">
        <v>3</v>
      </c>
      <c r="DA22">
        <v>9</v>
      </c>
      <c r="DC22">
        <f>((3/14)*100)</f>
        <v>21.428571428571427</v>
      </c>
      <c r="DD22">
        <f>((2/14)*100)</f>
        <v>14.285714285714285</v>
      </c>
      <c r="DE22">
        <f>((8/14)*100)</f>
        <v>57.142857142857139</v>
      </c>
      <c r="DF22">
        <f>((3/12)*100)</f>
        <v>25</v>
      </c>
      <c r="DG22">
        <f>((6/12)*100)</f>
        <v>50</v>
      </c>
      <c r="DH22">
        <f>((1/12)*100)</f>
        <v>8.3333333333333321</v>
      </c>
      <c r="DI22">
        <f>((2/13)*100)</f>
        <v>15.384615384615385</v>
      </c>
      <c r="DJ22">
        <f>((6/13)*100)</f>
        <v>46.153846153846153</v>
      </c>
      <c r="DK22">
        <f>((8/13)*100)</f>
        <v>61.53846153846154</v>
      </c>
      <c r="DL22">
        <f>((8/13)*100)</f>
        <v>61.53846153846154</v>
      </c>
      <c r="DM22">
        <f>((0/13)*100)</f>
        <v>0</v>
      </c>
      <c r="DN22">
        <f>((7/13)*100)</f>
        <v>53.846153846153847</v>
      </c>
      <c r="DP22">
        <f>((5/14)*100)</f>
        <v>35.714285714285715</v>
      </c>
      <c r="DQ22">
        <f>((3/14)*100)</f>
        <v>21.428571428571427</v>
      </c>
      <c r="DR22">
        <f>((8/14)*100)</f>
        <v>57.142857142857139</v>
      </c>
      <c r="DS22">
        <f>((5/15)*100)</f>
        <v>33.333333333333329</v>
      </c>
      <c r="DT22">
        <f>((8/15)*100)</f>
        <v>53.333333333333336</v>
      </c>
      <c r="DU22">
        <f>((4/15)*100)</f>
        <v>26.666666666666668</v>
      </c>
      <c r="DV22">
        <f>((0/11)*100)</f>
        <v>0</v>
      </c>
      <c r="DW22">
        <f>((8/11)*100)</f>
        <v>72.727272727272734</v>
      </c>
      <c r="DX22">
        <f>((7/11)*100)</f>
        <v>63.636363636363633</v>
      </c>
      <c r="DY22">
        <f>((8/14)*100)</f>
        <v>57.142857142857139</v>
      </c>
      <c r="DZ22">
        <f>((3/14)*100)</f>
        <v>21.428571428571427</v>
      </c>
      <c r="EA22">
        <f>((9/14)*100)</f>
        <v>64.285714285714292</v>
      </c>
    </row>
    <row r="23" spans="1:131" x14ac:dyDescent="0.25">
      <c r="A23">
        <v>15.420182000000011</v>
      </c>
      <c r="B23">
        <v>6.0662240000000001</v>
      </c>
      <c r="C23">
        <v>20.50805600000001</v>
      </c>
      <c r="D23">
        <v>8.3466179999999994</v>
      </c>
      <c r="E23">
        <v>33.974197000000018</v>
      </c>
      <c r="F23">
        <v>6.024267</v>
      </c>
      <c r="G23">
        <v>20.396411000000015</v>
      </c>
      <c r="H23">
        <v>9.4571780000000008</v>
      </c>
      <c r="Q23">
        <f>(16/200)</f>
        <v>0.08</v>
      </c>
      <c r="R23">
        <f>(15/200)</f>
        <v>7.4999999999999997E-2</v>
      </c>
      <c r="BF23">
        <f>ABS($B$23-$D$23)</f>
        <v>2.2803939999999994</v>
      </c>
      <c r="BG23">
        <f>ABS($F$23-$H$23)</f>
        <v>3.4329110000000007</v>
      </c>
      <c r="BI23">
        <v>1.7767805000000001</v>
      </c>
      <c r="BJ23">
        <v>2.0384159999999993</v>
      </c>
      <c r="BO23">
        <f>SQRT((ABS($A$23-$G$23)^2+(ABS($B$23-$H$23)^2)))</f>
        <v>6.0217459337435555</v>
      </c>
      <c r="CP23">
        <v>16</v>
      </c>
      <c r="CQ23">
        <v>5</v>
      </c>
      <c r="CR23">
        <v>9</v>
      </c>
      <c r="CS23">
        <v>3</v>
      </c>
      <c r="CT23">
        <v>15</v>
      </c>
      <c r="CU23">
        <v>3</v>
      </c>
      <c r="CV23">
        <v>9</v>
      </c>
      <c r="CW23">
        <v>9</v>
      </c>
      <c r="DS23">
        <f>((5/16)*100)</f>
        <v>31.25</v>
      </c>
      <c r="DT23">
        <f>((9/16)*100)</f>
        <v>56.25</v>
      </c>
      <c r="DU23">
        <f>((3/16)*100)</f>
        <v>18.75</v>
      </c>
      <c r="DV23">
        <f>((3/15)*100)</f>
        <v>20</v>
      </c>
      <c r="DW23">
        <f>((9/15)*100)</f>
        <v>60</v>
      </c>
      <c r="DX23">
        <f>((9/15)*100)</f>
        <v>60</v>
      </c>
    </row>
    <row r="24" spans="1:131" x14ac:dyDescent="0.25">
      <c r="A24" t="s">
        <v>22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</row>
    <row r="25" spans="1:131" x14ac:dyDescent="0.25">
      <c r="A25">
        <v>220.357269</v>
      </c>
      <c r="B25">
        <v>5.4129379999999996</v>
      </c>
      <c r="C25">
        <v>229.27922699999999</v>
      </c>
      <c r="D25">
        <v>6.7266490000000001</v>
      </c>
      <c r="E25">
        <v>241.80860799999999</v>
      </c>
      <c r="F25">
        <v>3.9072170000000002</v>
      </c>
      <c r="G25">
        <v>229.69139300000001</v>
      </c>
      <c r="H25">
        <v>7.4235569999999997</v>
      </c>
      <c r="K25">
        <f>(15/200)</f>
        <v>7.4999999999999997E-2</v>
      </c>
      <c r="L25">
        <f>(13/200)</f>
        <v>6.5000000000000002E-2</v>
      </c>
      <c r="M25">
        <f>(19/200)</f>
        <v>9.5000000000000001E-2</v>
      </c>
      <c r="N25">
        <f>(13/200)</f>
        <v>6.5000000000000002E-2</v>
      </c>
      <c r="P25">
        <f>(13/200)</f>
        <v>6.5000000000000002E-2</v>
      </c>
      <c r="Q25">
        <f>(18/200)</f>
        <v>0.09</v>
      </c>
      <c r="R25">
        <f>(15/200)</f>
        <v>7.4999999999999997E-2</v>
      </c>
      <c r="S25">
        <f>(13/200)</f>
        <v>6.5000000000000002E-2</v>
      </c>
      <c r="U25">
        <f>0.075+0.065</f>
        <v>0.14000000000000001</v>
      </c>
      <c r="V25">
        <f>0.065+0.09</f>
        <v>0.155</v>
      </c>
      <c r="W25">
        <f>0.095+0.075</f>
        <v>0.16999999999999998</v>
      </c>
      <c r="X25">
        <f>0.065+0.065</f>
        <v>0.13</v>
      </c>
      <c r="Z25">
        <f>SQRT((ABS($A$26-$A$25)^2+(ABS($B$26-$B$25)^2)))</f>
        <v>21.43365920164295</v>
      </c>
      <c r="AA25">
        <f>SQRT((ABS($C$26-$C$25)^2+(ABS($D$26-$D$25)^2)))</f>
        <v>17.221814426953529</v>
      </c>
      <c r="AB25">
        <f>SQRT((ABS($E$26-$E$25)^2+(ABS($F$26-$F$25)^2)))</f>
        <v>22.166252427429502</v>
      </c>
      <c r="AC25">
        <f>SQRT((ABS($G$26-$G$25)^2+(ABS($H$26-$H$25)^2)))</f>
        <v>17.871597450817937</v>
      </c>
      <c r="AJ25">
        <f>1/0.14</f>
        <v>7.1428571428571423</v>
      </c>
      <c r="AK25">
        <f>1/0.155</f>
        <v>6.4516129032258069</v>
      </c>
      <c r="AL25">
        <f>1/0.17</f>
        <v>5.8823529411764701</v>
      </c>
      <c r="AM25">
        <f>1/0.13</f>
        <v>7.6923076923076916</v>
      </c>
      <c r="AO25">
        <f>$Z25/$U25</f>
        <v>153.09756572602106</v>
      </c>
      <c r="AP25">
        <f>$AA25/$V25</f>
        <v>111.10848017389374</v>
      </c>
      <c r="AQ25">
        <f>$AB25/$W25</f>
        <v>130.38972016135003</v>
      </c>
      <c r="AR25">
        <f>$AC25/$X25</f>
        <v>137.47382654475336</v>
      </c>
      <c r="AV25">
        <f>((0.075/0.14)*100)</f>
        <v>53.571428571428569</v>
      </c>
      <c r="AW25">
        <f>((0.065/0.155)*100)</f>
        <v>41.935483870967744</v>
      </c>
      <c r="AX25">
        <f>((0.095/0.17)*100)</f>
        <v>55.882352941176471</v>
      </c>
      <c r="AY25">
        <f>((0.065/0.13)*100)</f>
        <v>50</v>
      </c>
      <c r="BA25">
        <f>((0.065/0.14)*100)</f>
        <v>46.428571428571423</v>
      </c>
      <c r="BB25">
        <f>((0.09/0.155)*100)</f>
        <v>58.064516129032249</v>
      </c>
      <c r="BC25">
        <f>((0.075/0.17)*100)</f>
        <v>44.117647058823522</v>
      </c>
      <c r="BD25">
        <f>((0.065/0.13)*100)</f>
        <v>50</v>
      </c>
      <c r="BF25">
        <f>ABS($B$25-$D$25)</f>
        <v>1.3137110000000005</v>
      </c>
      <c r="BG25">
        <f>ABS($F$25-$H$25)</f>
        <v>3.5163399999999996</v>
      </c>
      <c r="BL25">
        <f>SQRT((ABS($A$25-$E$26)^2+(ABS($B$25-$F$26)^2)))</f>
        <v>0.7406592711314649</v>
      </c>
      <c r="BM25">
        <f>SQRT((ABS($C$25-$G$25)^2+(ABS($D$25-$H$25)^2)))</f>
        <v>0.80966756883304303</v>
      </c>
      <c r="BO25">
        <f>SQRT((ABS($A$25-$G$25)^2+(ABS($B$25-$H$25)^2)))</f>
        <v>9.5482176143266155</v>
      </c>
      <c r="BP25">
        <f>SQRT((ABS($C$25-$E$25)^2+(ABS($D$25-$F$25)^2)))</f>
        <v>12.842686052605391</v>
      </c>
      <c r="BR25">
        <f>DEGREES(ACOS((12.6171132336927^2+22.1662524274295^2-10.2764913322461^2)/(2*12.6171132336927*22.1662524274295)))</f>
        <v>13.038265600774439</v>
      </c>
      <c r="BS25">
        <f>DEGREES(ACOS((10.2764913322461^2+17.8715974508179^2-8.42953238338285^2)/(2*10.2764913322461*17.8715974508179)))</f>
        <v>15.507185132833898</v>
      </c>
      <c r="BU25">
        <v>15</v>
      </c>
      <c r="BV25">
        <v>3</v>
      </c>
      <c r="BW25">
        <v>5</v>
      </c>
      <c r="BX25">
        <v>13</v>
      </c>
      <c r="BY25">
        <v>13</v>
      </c>
      <c r="BZ25">
        <v>1</v>
      </c>
      <c r="CA25">
        <v>13</v>
      </c>
      <c r="CB25">
        <v>0</v>
      </c>
      <c r="CC25">
        <v>19</v>
      </c>
      <c r="CD25">
        <v>6</v>
      </c>
      <c r="CE25">
        <v>13</v>
      </c>
      <c r="CF25">
        <v>6</v>
      </c>
      <c r="CG25">
        <v>13</v>
      </c>
      <c r="CH25">
        <v>13</v>
      </c>
      <c r="CI25">
        <v>1</v>
      </c>
      <c r="CJ25">
        <v>3</v>
      </c>
      <c r="CL25">
        <v>13</v>
      </c>
      <c r="CM25">
        <v>1</v>
      </c>
      <c r="CN25">
        <v>0</v>
      </c>
      <c r="CO25">
        <v>12</v>
      </c>
      <c r="CP25">
        <v>18</v>
      </c>
      <c r="CQ25">
        <v>1</v>
      </c>
      <c r="CR25">
        <v>15</v>
      </c>
      <c r="CS25">
        <v>0</v>
      </c>
      <c r="CT25">
        <v>15</v>
      </c>
      <c r="CU25">
        <v>0</v>
      </c>
      <c r="CV25">
        <v>15</v>
      </c>
      <c r="CW25">
        <v>0</v>
      </c>
      <c r="CX25">
        <v>13</v>
      </c>
      <c r="CY25">
        <v>12</v>
      </c>
      <c r="CZ25">
        <v>0</v>
      </c>
      <c r="DA25">
        <v>0</v>
      </c>
      <c r="DC25">
        <f>((3/15)*100)</f>
        <v>20</v>
      </c>
      <c r="DD25">
        <f>((5/15)*100)</f>
        <v>33.333333333333329</v>
      </c>
      <c r="DE25">
        <f>((13/15)*100)</f>
        <v>86.666666666666671</v>
      </c>
      <c r="DF25">
        <f>((1/13)*100)</f>
        <v>7.6923076923076925</v>
      </c>
      <c r="DG25">
        <f>((13/13)*100)</f>
        <v>100</v>
      </c>
      <c r="DH25">
        <f>((0/13)*100)</f>
        <v>0</v>
      </c>
      <c r="DI25">
        <f>((6/19)*100)</f>
        <v>31.578947368421051</v>
      </c>
      <c r="DJ25">
        <f>((13/19)*100)</f>
        <v>68.421052631578945</v>
      </c>
      <c r="DK25">
        <f>((6/19)*100)</f>
        <v>31.578947368421051</v>
      </c>
      <c r="DL25">
        <f>((13/13)*100)</f>
        <v>100</v>
      </c>
      <c r="DM25">
        <f>((1/13)*100)</f>
        <v>7.6923076923076925</v>
      </c>
      <c r="DN25">
        <f>((3/13)*100)</f>
        <v>23.076923076923077</v>
      </c>
      <c r="DP25">
        <f>((1/13)*100)</f>
        <v>7.6923076923076925</v>
      </c>
      <c r="DQ25">
        <f>((0/13)*100)</f>
        <v>0</v>
      </c>
      <c r="DR25">
        <f>((12/13)*100)</f>
        <v>92.307692307692307</v>
      </c>
      <c r="DS25">
        <f>((1/18)*100)</f>
        <v>5.5555555555555554</v>
      </c>
      <c r="DT25">
        <f>((15/18)*100)</f>
        <v>83.333333333333343</v>
      </c>
      <c r="DU25">
        <f>((0/18)*100)</f>
        <v>0</v>
      </c>
      <c r="DV25">
        <f>((0/15)*100)</f>
        <v>0</v>
      </c>
      <c r="DW25">
        <f>((15/15)*100)</f>
        <v>100</v>
      </c>
      <c r="DX25">
        <f>((0/15)*100)</f>
        <v>0</v>
      </c>
      <c r="DY25">
        <f>((12/13)*100)</f>
        <v>92.307692307692307</v>
      </c>
      <c r="DZ25">
        <f>((0/13)*100)</f>
        <v>0</v>
      </c>
      <c r="EA25">
        <f>((0/13)*100)</f>
        <v>0</v>
      </c>
    </row>
    <row r="26" spans="1:131" x14ac:dyDescent="0.25">
      <c r="A26">
        <v>198.92973599999999</v>
      </c>
      <c r="B26">
        <v>4.9005159999999997</v>
      </c>
      <c r="C26">
        <v>212.074072</v>
      </c>
      <c r="D26">
        <v>7.4839690000000001</v>
      </c>
      <c r="E26">
        <v>219.67572200000001</v>
      </c>
      <c r="F26">
        <v>5.1229899999999997</v>
      </c>
      <c r="G26">
        <v>211.837784</v>
      </c>
      <c r="H26">
        <v>8.225206</v>
      </c>
      <c r="K26">
        <f>(13/200)</f>
        <v>6.5000000000000002E-2</v>
      </c>
      <c r="L26">
        <f>(13/200)</f>
        <v>6.5000000000000002E-2</v>
      </c>
      <c r="M26">
        <f>(17/200)</f>
        <v>8.5000000000000006E-2</v>
      </c>
      <c r="N26">
        <f>(13/200)</f>
        <v>6.5000000000000002E-2</v>
      </c>
      <c r="P26">
        <f>(12/200)</f>
        <v>0.06</v>
      </c>
      <c r="Q26">
        <f>(12/200)</f>
        <v>0.06</v>
      </c>
      <c r="R26">
        <f>(10/200)</f>
        <v>0.05</v>
      </c>
      <c r="S26">
        <f>(10/200)</f>
        <v>0.05</v>
      </c>
      <c r="U26">
        <f>0.065+0.06</f>
        <v>0.125</v>
      </c>
      <c r="V26">
        <f>0.065+0.06</f>
        <v>0.125</v>
      </c>
      <c r="W26">
        <f>0.085+0.05</f>
        <v>0.13500000000000001</v>
      </c>
      <c r="X26">
        <f>0.065+0.05</f>
        <v>0.115</v>
      </c>
      <c r="Z26">
        <f>SQRT((ABS($A$27-$A$26)^2+(ABS($B$27-$B$26)^2)))</f>
        <v>25.403369609176973</v>
      </c>
      <c r="AA26">
        <f>SQRT((ABS($C$27-$C$26)^2+(ABS($D$27-$D$26)^2)))</f>
        <v>23.148431540569568</v>
      </c>
      <c r="AB26">
        <f>SQRT((ABS($E$27-$E$26)^2+(ABS($F$27-$F$26)^2)))</f>
        <v>23.782738088629596</v>
      </c>
      <c r="AC26">
        <f>SQRT((ABS($G$27-$G$26)^2+(ABS($H$27-$H$26)^2)))</f>
        <v>23.217760831243691</v>
      </c>
      <c r="AJ26">
        <f>1/0.125</f>
        <v>8</v>
      </c>
      <c r="AK26">
        <f>1/0.125</f>
        <v>8</v>
      </c>
      <c r="AL26">
        <f>1/0.135</f>
        <v>7.4074074074074066</v>
      </c>
      <c r="AM26">
        <f>1/0.115</f>
        <v>8.695652173913043</v>
      </c>
      <c r="AO26">
        <f>$Z26/$U26</f>
        <v>203.22695687341579</v>
      </c>
      <c r="AP26">
        <f>$AA26/$V26</f>
        <v>185.18745232455655</v>
      </c>
      <c r="AQ26">
        <f>$AB26/$W26</f>
        <v>176.16843028614514</v>
      </c>
      <c r="AR26">
        <f>$AC26/$X26</f>
        <v>201.8935724455973</v>
      </c>
      <c r="AV26">
        <f>((0.065/0.125)*100)</f>
        <v>52</v>
      </c>
      <c r="AW26">
        <f>((0.065/0.125)*100)</f>
        <v>52</v>
      </c>
      <c r="AX26">
        <f>((0.085/0.135)*100)</f>
        <v>62.962962962962962</v>
      </c>
      <c r="AY26">
        <f>((0.065/0.115)*100)</f>
        <v>56.521739130434781</v>
      </c>
      <c r="BA26">
        <f>((0.06/0.125)*100)</f>
        <v>48</v>
      </c>
      <c r="BB26">
        <f>((0.06/0.125)*100)</f>
        <v>48</v>
      </c>
      <c r="BC26">
        <f>((0.05/0.135)*100)</f>
        <v>37.037037037037038</v>
      </c>
      <c r="BD26">
        <f>((0.05/0.115)*100)</f>
        <v>43.478260869565219</v>
      </c>
      <c r="BF26">
        <f>ABS($B$26-$D$26)</f>
        <v>2.5834530000000004</v>
      </c>
      <c r="BG26">
        <f>ABS($F$26-$H$26)</f>
        <v>3.1022160000000003</v>
      </c>
      <c r="BL26">
        <f>SQRT((ABS($A$26-$E$27)^2+(ABS($B$26-$F$27)^2)))</f>
        <v>3.2003690137427752</v>
      </c>
      <c r="BM26">
        <f>SQRT((ABS($C$26-$G$26)^2+(ABS($D$26-$H$26)^2)))</f>
        <v>0.7779873450853817</v>
      </c>
      <c r="BO26">
        <f>SQRT((ABS($A$26-$G$27)^2+(ABS($B$26-$H$27)^2)))</f>
        <v>10.539012018545627</v>
      </c>
      <c r="BP26">
        <f>SQRT((ABS($C$26-$E$26)^2+(ABS($D$26-$F$26)^2)))</f>
        <v>7.959855812823565</v>
      </c>
      <c r="BR26">
        <f>DEGREES(ACOS((8.42953238338285^2+23.7827380886296^2-16.5156081903883^2)/(2*8.42953238338285*23.7827380886296)))</f>
        <v>24.822929000428775</v>
      </c>
      <c r="BS26">
        <f>DEGREES(ACOS((16.5156081903883^2+23.2177608312437^2-8.04585650397147^2)/(2*16.5156081903883*23.2177608312437)))</f>
        <v>13.053389708920937</v>
      </c>
      <c r="BU26">
        <v>13</v>
      </c>
      <c r="BV26">
        <v>5</v>
      </c>
      <c r="BW26">
        <v>4</v>
      </c>
      <c r="BX26">
        <v>10</v>
      </c>
      <c r="BY26">
        <v>13</v>
      </c>
      <c r="BZ26">
        <v>2</v>
      </c>
      <c r="CA26">
        <v>12</v>
      </c>
      <c r="CB26">
        <v>3</v>
      </c>
      <c r="CC26">
        <v>17</v>
      </c>
      <c r="CD26">
        <v>5</v>
      </c>
      <c r="CE26">
        <v>12</v>
      </c>
      <c r="CF26">
        <v>7</v>
      </c>
      <c r="CG26">
        <v>13</v>
      </c>
      <c r="CH26">
        <v>10</v>
      </c>
      <c r="CI26">
        <v>4</v>
      </c>
      <c r="CJ26">
        <v>7</v>
      </c>
      <c r="CL26">
        <v>12</v>
      </c>
      <c r="CM26">
        <v>1</v>
      </c>
      <c r="CN26">
        <v>0</v>
      </c>
      <c r="CO26">
        <v>9</v>
      </c>
      <c r="CP26">
        <v>12</v>
      </c>
      <c r="CQ26">
        <v>0</v>
      </c>
      <c r="CR26">
        <v>9</v>
      </c>
      <c r="CS26">
        <v>0</v>
      </c>
      <c r="CT26">
        <v>10</v>
      </c>
      <c r="CU26">
        <v>0</v>
      </c>
      <c r="CV26">
        <v>9</v>
      </c>
      <c r="CW26">
        <v>0</v>
      </c>
      <c r="CX26">
        <v>10</v>
      </c>
      <c r="CY26">
        <v>9</v>
      </c>
      <c r="CZ26">
        <v>0</v>
      </c>
      <c r="DA26">
        <v>0</v>
      </c>
      <c r="DC26">
        <f>((5/13)*100)</f>
        <v>38.461538461538467</v>
      </c>
      <c r="DD26">
        <f>((4/13)*100)</f>
        <v>30.76923076923077</v>
      </c>
      <c r="DE26">
        <f>((10/13)*100)</f>
        <v>76.923076923076934</v>
      </c>
      <c r="DF26">
        <f>((2/13)*100)</f>
        <v>15.384615384615385</v>
      </c>
      <c r="DG26">
        <f>((12/13)*100)</f>
        <v>92.307692307692307</v>
      </c>
      <c r="DH26">
        <f>((3/13)*100)</f>
        <v>23.076923076923077</v>
      </c>
      <c r="DI26">
        <f>((5/17)*100)</f>
        <v>29.411764705882355</v>
      </c>
      <c r="DJ26">
        <f>((12/17)*100)</f>
        <v>70.588235294117652</v>
      </c>
      <c r="DK26">
        <f>((7/17)*100)</f>
        <v>41.17647058823529</v>
      </c>
      <c r="DL26">
        <f>((10/13)*100)</f>
        <v>76.923076923076934</v>
      </c>
      <c r="DM26">
        <f>((4/13)*100)</f>
        <v>30.76923076923077</v>
      </c>
      <c r="DN26">
        <f>((7/13)*100)</f>
        <v>53.846153846153847</v>
      </c>
      <c r="DP26">
        <f>((1/12)*100)</f>
        <v>8.3333333333333321</v>
      </c>
      <c r="DQ26">
        <f>((0/12)*100)</f>
        <v>0</v>
      </c>
      <c r="DR26">
        <f>((9/12)*100)</f>
        <v>75</v>
      </c>
      <c r="DS26">
        <f>((0/12)*100)</f>
        <v>0</v>
      </c>
      <c r="DT26">
        <f>((9/12)*100)</f>
        <v>75</v>
      </c>
      <c r="DU26">
        <f>((0/12)*100)</f>
        <v>0</v>
      </c>
      <c r="DV26">
        <f>((0/10)*100)</f>
        <v>0</v>
      </c>
      <c r="DW26">
        <f>((9/10)*100)</f>
        <v>90</v>
      </c>
      <c r="DX26">
        <f>((0/10)*100)</f>
        <v>0</v>
      </c>
      <c r="DY26">
        <f>((9/10)*100)</f>
        <v>90</v>
      </c>
      <c r="DZ26">
        <f>((0/10)*100)</f>
        <v>0</v>
      </c>
      <c r="EA26">
        <f>((0/10)*100)</f>
        <v>0</v>
      </c>
    </row>
    <row r="27" spans="1:131" x14ac:dyDescent="0.25">
      <c r="A27">
        <v>173.52774700000001</v>
      </c>
      <c r="B27">
        <v>5.1653599999999997</v>
      </c>
      <c r="C27">
        <v>188.953642</v>
      </c>
      <c r="D27">
        <v>6.3457249999999998</v>
      </c>
      <c r="E27">
        <v>195.93075400000001</v>
      </c>
      <c r="F27">
        <v>3.7831670000000002</v>
      </c>
      <c r="G27">
        <v>188.64299599999998</v>
      </c>
      <c r="H27">
        <v>7.1926230000000002</v>
      </c>
      <c r="K27">
        <f>(12/200)</f>
        <v>0.06</v>
      </c>
      <c r="L27">
        <f>(13/200)</f>
        <v>6.5000000000000002E-2</v>
      </c>
      <c r="M27">
        <f>(15/200)</f>
        <v>7.4999999999999997E-2</v>
      </c>
      <c r="N27">
        <f>(13/200)</f>
        <v>6.5000000000000002E-2</v>
      </c>
      <c r="P27">
        <f>(11/200)</f>
        <v>5.5E-2</v>
      </c>
      <c r="Q27">
        <f>(9/200)</f>
        <v>4.4999999999999998E-2</v>
      </c>
      <c r="R27">
        <f>(9/200)</f>
        <v>4.4999999999999998E-2</v>
      </c>
      <c r="S27">
        <f>(8/200)</f>
        <v>0.04</v>
      </c>
      <c r="U27">
        <f>0.06+0.055</f>
        <v>0.11499999999999999</v>
      </c>
      <c r="V27">
        <f>0.065+0.045</f>
        <v>0.11</v>
      </c>
      <c r="W27">
        <f>0.075+0.045</f>
        <v>0.12</v>
      </c>
      <c r="X27">
        <f>0.065+0.04</f>
        <v>0.10500000000000001</v>
      </c>
      <c r="Z27">
        <f>SQRT((ABS($A$28-$A$27)^2+(ABS($B$28-$B$27)^2)))</f>
        <v>19.837973106337802</v>
      </c>
      <c r="AA27">
        <f>SQRT((ABS($C$28-$C$27)^2+(ABS($D$28-$D$27)^2)))</f>
        <v>22.771569152983908</v>
      </c>
      <c r="AB27">
        <f>SQRT((ABS($E$28-$E$27)^2+(ABS($F$28-$F$27)^2)))</f>
        <v>26.025122512421131</v>
      </c>
      <c r="AC27">
        <f>SQRT((ABS($G$28-$G$27)^2+(ABS($H$28-$H$27)^2)))</f>
        <v>22.632732017523193</v>
      </c>
      <c r="AJ27">
        <f>1/0.115</f>
        <v>8.695652173913043</v>
      </c>
      <c r="AK27">
        <f>1/0.11</f>
        <v>9.0909090909090917</v>
      </c>
      <c r="AL27">
        <f>1/0.12</f>
        <v>8.3333333333333339</v>
      </c>
      <c r="AM27">
        <f>1/0.105</f>
        <v>9.5238095238095237</v>
      </c>
      <c r="AO27">
        <f>$Z27/$U27</f>
        <v>172.50411396815483</v>
      </c>
      <c r="AP27">
        <f>$AA27/$V27</f>
        <v>207.01426502712644</v>
      </c>
      <c r="AQ27">
        <f>$AB27/$W27</f>
        <v>216.87602093684276</v>
      </c>
      <c r="AR27">
        <f>$AC27/$X27</f>
        <v>215.54982873831611</v>
      </c>
      <c r="AV27">
        <f>((0.06/0.115)*100)</f>
        <v>52.173913043478258</v>
      </c>
      <c r="AW27">
        <f>((0.065/0.11)*100)</f>
        <v>59.090909090909093</v>
      </c>
      <c r="AX27">
        <f>((0.075/0.12)*100)</f>
        <v>62.5</v>
      </c>
      <c r="AY27">
        <f>((0.065/0.105)*100)</f>
        <v>61.904761904761905</v>
      </c>
      <c r="BA27">
        <f>((0.055/0.115)*100)</f>
        <v>47.826086956521735</v>
      </c>
      <c r="BB27">
        <f>((0.045/0.11)*100)</f>
        <v>40.909090909090907</v>
      </c>
      <c r="BC27">
        <f>((0.045/0.12)*100)</f>
        <v>37.5</v>
      </c>
      <c r="BD27">
        <f>((0.04/0.105)*100)</f>
        <v>38.095238095238102</v>
      </c>
      <c r="BF27">
        <f>ABS($B$27-$D$27)</f>
        <v>1.1803650000000001</v>
      </c>
      <c r="BG27">
        <f>ABS($F$27-$H$27)</f>
        <v>3.409456</v>
      </c>
      <c r="BL27">
        <f>SQRT((ABS($A$27-$E$28)^2+(ABS($B$27-$F$28)^2)))</f>
        <v>3.6368898488134263</v>
      </c>
      <c r="BM27">
        <f>SQRT((ABS($C$27-$G$27)^2+(ABS($D$27-$H$27)^2)))</f>
        <v>0.90207381057206892</v>
      </c>
      <c r="BO27">
        <f>SQRT((ABS($A$27-$G$28)^2+(ABS($B$27-$H$28)^2)))</f>
        <v>8.2031625219151181</v>
      </c>
      <c r="BP27">
        <f>SQRT((ABS($C$27-$E$27)^2+(ABS($D$27-$F$27)^2)))</f>
        <v>7.4328188033819353</v>
      </c>
      <c r="BR27">
        <f>DEGREES(ACOS((8.04585650397147^2+26.0251225124211^2-18.8874657508718^2)/(2*8.04585650397147*26.0251225124211)))</f>
        <v>23.066674193736802</v>
      </c>
      <c r="BS27">
        <f>DEGREES(ACOS((18.8874657508718^2+22.6327320175232^2-5.45628293995438^2)/(2*18.8874657508718*22.6327320175232)))</f>
        <v>11.012695243859854</v>
      </c>
      <c r="BU27">
        <v>12</v>
      </c>
      <c r="BV27">
        <v>5</v>
      </c>
      <c r="BW27">
        <v>4</v>
      </c>
      <c r="BX27">
        <v>7</v>
      </c>
      <c r="BY27">
        <v>13</v>
      </c>
      <c r="BZ27">
        <v>5</v>
      </c>
      <c r="CA27">
        <v>8</v>
      </c>
      <c r="CB27">
        <v>5</v>
      </c>
      <c r="CC27">
        <v>15</v>
      </c>
      <c r="CD27">
        <v>4</v>
      </c>
      <c r="CE27">
        <v>8</v>
      </c>
      <c r="CF27">
        <v>10</v>
      </c>
      <c r="CG27">
        <v>13</v>
      </c>
      <c r="CH27">
        <v>7</v>
      </c>
      <c r="CI27">
        <v>3</v>
      </c>
      <c r="CJ27">
        <v>10</v>
      </c>
      <c r="CL27">
        <v>11</v>
      </c>
      <c r="CM27">
        <v>3</v>
      </c>
      <c r="CN27">
        <v>0</v>
      </c>
      <c r="CO27">
        <v>5</v>
      </c>
      <c r="CP27">
        <v>9</v>
      </c>
      <c r="CQ27">
        <v>1</v>
      </c>
      <c r="CR27">
        <v>4</v>
      </c>
      <c r="CS27">
        <v>0</v>
      </c>
      <c r="CT27">
        <v>9</v>
      </c>
      <c r="CU27">
        <v>0</v>
      </c>
      <c r="CV27">
        <v>4</v>
      </c>
      <c r="CW27">
        <v>3</v>
      </c>
      <c r="CX27">
        <v>8</v>
      </c>
      <c r="CY27">
        <v>5</v>
      </c>
      <c r="CZ27">
        <v>0</v>
      </c>
      <c r="DA27">
        <v>3</v>
      </c>
      <c r="DC27">
        <f>((5/12)*100)</f>
        <v>41.666666666666671</v>
      </c>
      <c r="DD27">
        <f>((4/12)*100)</f>
        <v>33.333333333333329</v>
      </c>
      <c r="DE27">
        <f>((7/12)*100)</f>
        <v>58.333333333333336</v>
      </c>
      <c r="DF27">
        <f>((5/13)*100)</f>
        <v>38.461538461538467</v>
      </c>
      <c r="DG27">
        <f>((8/13)*100)</f>
        <v>61.53846153846154</v>
      </c>
      <c r="DH27">
        <f>((5/13)*100)</f>
        <v>38.461538461538467</v>
      </c>
      <c r="DI27">
        <f>((4/15)*100)</f>
        <v>26.666666666666668</v>
      </c>
      <c r="DJ27">
        <f>((8/15)*100)</f>
        <v>53.333333333333336</v>
      </c>
      <c r="DK27">
        <f>((10/15)*100)</f>
        <v>66.666666666666657</v>
      </c>
      <c r="DL27">
        <f>((7/13)*100)</f>
        <v>53.846153846153847</v>
      </c>
      <c r="DM27">
        <f>((3/13)*100)</f>
        <v>23.076923076923077</v>
      </c>
      <c r="DN27">
        <f>((10/13)*100)</f>
        <v>76.923076923076934</v>
      </c>
      <c r="DP27">
        <f>((3/11)*100)</f>
        <v>27.27272727272727</v>
      </c>
      <c r="DQ27">
        <f>((0/11)*100)</f>
        <v>0</v>
      </c>
      <c r="DR27">
        <f>((5/11)*100)</f>
        <v>45.454545454545453</v>
      </c>
      <c r="DS27">
        <f>((1/9)*100)</f>
        <v>11.111111111111111</v>
      </c>
      <c r="DT27">
        <f>((4/9)*100)</f>
        <v>44.444444444444443</v>
      </c>
      <c r="DU27">
        <f>((0/9)*100)</f>
        <v>0</v>
      </c>
      <c r="DV27">
        <f>((0/9)*100)</f>
        <v>0</v>
      </c>
      <c r="DW27">
        <f>((4/9)*100)</f>
        <v>44.444444444444443</v>
      </c>
      <c r="DX27">
        <f>((3/9)*100)</f>
        <v>33.333333333333329</v>
      </c>
      <c r="DY27">
        <f>((5/8)*100)</f>
        <v>62.5</v>
      </c>
      <c r="DZ27">
        <f>((0/8)*100)</f>
        <v>0</v>
      </c>
      <c r="EA27">
        <f>((3/8)*100)</f>
        <v>37.5</v>
      </c>
    </row>
    <row r="28" spans="1:131" x14ac:dyDescent="0.25">
      <c r="A28">
        <v>153.77445699999998</v>
      </c>
      <c r="B28">
        <v>6.9964009999999996</v>
      </c>
      <c r="C28">
        <v>166.198184</v>
      </c>
      <c r="D28">
        <v>7.2021670000000002</v>
      </c>
      <c r="E28">
        <v>169.92156599999998</v>
      </c>
      <c r="F28">
        <v>4.6937389999999999</v>
      </c>
      <c r="G28">
        <v>166.05033500000002</v>
      </c>
      <c r="H28">
        <v>8.5388129999999993</v>
      </c>
      <c r="K28">
        <f>(12/200)</f>
        <v>0.06</v>
      </c>
      <c r="L28">
        <f>(12/200)</f>
        <v>0.06</v>
      </c>
      <c r="M28">
        <f>(15/200)</f>
        <v>7.4999999999999997E-2</v>
      </c>
      <c r="N28">
        <f>(14/200)</f>
        <v>7.0000000000000007E-2</v>
      </c>
      <c r="P28">
        <f>(10/200)</f>
        <v>0.05</v>
      </c>
      <c r="Q28">
        <f>(10/200)</f>
        <v>0.05</v>
      </c>
      <c r="R28">
        <f>(8/200)</f>
        <v>0.04</v>
      </c>
      <c r="S28">
        <f>(8/200)</f>
        <v>0.04</v>
      </c>
      <c r="U28">
        <f>0.06+0.05</f>
        <v>0.11</v>
      </c>
      <c r="V28">
        <f>0.06+0.05</f>
        <v>0.11</v>
      </c>
      <c r="W28">
        <f>0.075+0.04</f>
        <v>0.11499999999999999</v>
      </c>
      <c r="X28">
        <f>0.07+0.04</f>
        <v>0.11000000000000001</v>
      </c>
      <c r="Z28">
        <f>SQRT((ABS($A$29-$A$28)^2+(ABS($B$29-$B$28)^2)))</f>
        <v>31.314940091487692</v>
      </c>
      <c r="AA28">
        <f>SQRT((ABS($C$29-$C$28)^2+(ABS($D$29-$D$28)^2)))</f>
        <v>16.709049007406371</v>
      </c>
      <c r="AB28">
        <f>SQRT((ABS($E$29-$E$28)^2+(ABS($F$29-$F$28)^2)))</f>
        <v>18.504689902795572</v>
      </c>
      <c r="AC28">
        <f>SQRT((ABS($G$29-$G$28)^2+(ABS($H$29-$H$28)^2)))</f>
        <v>16.077873469161954</v>
      </c>
      <c r="AJ28">
        <f>1/0.11</f>
        <v>9.0909090909090917</v>
      </c>
      <c r="AK28">
        <f>1/0.11</f>
        <v>9.0909090909090917</v>
      </c>
      <c r="AL28">
        <f>1/0.115</f>
        <v>8.695652173913043</v>
      </c>
      <c r="AM28">
        <f>1/0.11</f>
        <v>9.0909090909090917</v>
      </c>
      <c r="AO28">
        <f>$Z28/$U28</f>
        <v>284.681273558979</v>
      </c>
      <c r="AP28">
        <f>$AA28/$V28</f>
        <v>151.90044552187609</v>
      </c>
      <c r="AQ28">
        <f>$AB28/$W28</f>
        <v>160.91034698083106</v>
      </c>
      <c r="AR28">
        <f>$AC28/$X28</f>
        <v>146.16248608329047</v>
      </c>
      <c r="AV28">
        <f>((0.06/0.11)*100)</f>
        <v>54.54545454545454</v>
      </c>
      <c r="AW28">
        <f>((0.06/0.11)*100)</f>
        <v>54.54545454545454</v>
      </c>
      <c r="AX28">
        <f>((0.075/0.115)*100)</f>
        <v>65.217391304347814</v>
      </c>
      <c r="AY28">
        <f>((0.07/0.11)*100)</f>
        <v>63.636363636363647</v>
      </c>
      <c r="BA28">
        <f>((0.05/0.11)*100)</f>
        <v>45.45454545454546</v>
      </c>
      <c r="BB28">
        <f>((0.05/0.11)*100)</f>
        <v>45.45454545454546</v>
      </c>
      <c r="BC28">
        <f>((0.04/0.115)*100)</f>
        <v>34.782608695652172</v>
      </c>
      <c r="BD28">
        <f>((0.04/0.11)*100)</f>
        <v>36.363636363636367</v>
      </c>
      <c r="BF28">
        <f>ABS($B$28-$D$28)</f>
        <v>0.20576600000000056</v>
      </c>
      <c r="BG28">
        <f>ABS($F$28-$H$28)</f>
        <v>3.8450739999999994</v>
      </c>
      <c r="BL28">
        <f>SQRT((ABS($A$28-$E$29)^2+(ABS($B$28-$F$29)^2)))</f>
        <v>2.4641109782089621</v>
      </c>
      <c r="BM28">
        <f>SQRT((ABS($C$28-$G$28)^2+(ABS($D$28-$H$28)^2)))</f>
        <v>1.3447980726179642</v>
      </c>
      <c r="BO28">
        <f>SQRT((ABS($A$28-$G$29)^2+(ABS($B$28-$H$29)^2)))</f>
        <v>4.6381593986672076</v>
      </c>
      <c r="BP28">
        <f>SQRT((ABS($C$28-$E$28)^2+(ABS($D$28-$F$28)^2)))</f>
        <v>4.4895194118199226</v>
      </c>
      <c r="BR28">
        <f>DEGREES(ACOS((5.45628293995438^2+18.5046899027956^2-14.7779503693713^2)/(2*5.45628293995438*18.5046899027956)))</f>
        <v>40.388377002259951</v>
      </c>
      <c r="BS28">
        <f>DEGREES(ACOS((14.7779503693713^2+16.0778734691619^2-3.87827373504772^2)/(2*14.7779503693713*16.0778734691619)))</f>
        <v>13.613932969223958</v>
      </c>
      <c r="BU28">
        <v>12</v>
      </c>
      <c r="BV28">
        <v>6</v>
      </c>
      <c r="BW28">
        <v>5</v>
      </c>
      <c r="BX28">
        <v>7</v>
      </c>
      <c r="BY28">
        <v>12</v>
      </c>
      <c r="BZ28">
        <v>5</v>
      </c>
      <c r="CA28">
        <v>7</v>
      </c>
      <c r="CB28">
        <v>4</v>
      </c>
      <c r="CC28">
        <v>15</v>
      </c>
      <c r="CD28">
        <v>5</v>
      </c>
      <c r="CE28">
        <v>7</v>
      </c>
      <c r="CF28">
        <v>12</v>
      </c>
      <c r="CG28">
        <v>14</v>
      </c>
      <c r="CH28">
        <v>7</v>
      </c>
      <c r="CI28">
        <v>5</v>
      </c>
      <c r="CJ28">
        <v>12</v>
      </c>
      <c r="CL28">
        <v>10</v>
      </c>
      <c r="CM28">
        <v>3</v>
      </c>
      <c r="CN28">
        <v>0</v>
      </c>
      <c r="CO28">
        <v>3</v>
      </c>
      <c r="CP28">
        <v>10</v>
      </c>
      <c r="CQ28">
        <v>3</v>
      </c>
      <c r="CR28">
        <v>3</v>
      </c>
      <c r="CS28">
        <v>0</v>
      </c>
      <c r="CT28">
        <v>8</v>
      </c>
      <c r="CU28">
        <v>0</v>
      </c>
      <c r="CV28">
        <v>3</v>
      </c>
      <c r="CW28">
        <v>5</v>
      </c>
      <c r="CX28">
        <v>8</v>
      </c>
      <c r="CY28">
        <v>3</v>
      </c>
      <c r="CZ28">
        <v>0</v>
      </c>
      <c r="DA28">
        <v>5</v>
      </c>
      <c r="DC28">
        <f>((6/12)*100)</f>
        <v>50</v>
      </c>
      <c r="DD28">
        <f>((5/12)*100)</f>
        <v>41.666666666666671</v>
      </c>
      <c r="DE28">
        <f>((7/12)*100)</f>
        <v>58.333333333333336</v>
      </c>
      <c r="DF28">
        <f>((5/12)*100)</f>
        <v>41.666666666666671</v>
      </c>
      <c r="DG28">
        <f>((7/12)*100)</f>
        <v>58.333333333333336</v>
      </c>
      <c r="DH28">
        <f>((4/12)*100)</f>
        <v>33.333333333333329</v>
      </c>
      <c r="DI28">
        <f>((5/15)*100)</f>
        <v>33.333333333333329</v>
      </c>
      <c r="DJ28">
        <f>((7/15)*100)</f>
        <v>46.666666666666664</v>
      </c>
      <c r="DK28">
        <f>((12/15)*100)</f>
        <v>80</v>
      </c>
      <c r="DL28">
        <f>((7/14)*100)</f>
        <v>50</v>
      </c>
      <c r="DM28">
        <f>((5/14)*100)</f>
        <v>35.714285714285715</v>
      </c>
      <c r="DN28">
        <f>((12/14)*100)</f>
        <v>85.714285714285708</v>
      </c>
      <c r="DP28">
        <f>((3/10)*100)</f>
        <v>30</v>
      </c>
      <c r="DQ28">
        <f>((0/10)*100)</f>
        <v>0</v>
      </c>
      <c r="DR28">
        <f>((3/10)*100)</f>
        <v>30</v>
      </c>
      <c r="DS28">
        <f>((3/10)*100)</f>
        <v>30</v>
      </c>
      <c r="DT28">
        <f>((3/10)*100)</f>
        <v>30</v>
      </c>
      <c r="DU28">
        <f>((0/10)*100)</f>
        <v>0</v>
      </c>
      <c r="DV28">
        <f>((0/8)*100)</f>
        <v>0</v>
      </c>
      <c r="DW28">
        <f>((3/8)*100)</f>
        <v>37.5</v>
      </c>
      <c r="DX28">
        <f>((5/8)*100)</f>
        <v>62.5</v>
      </c>
      <c r="DY28">
        <f>((3/8)*100)</f>
        <v>37.5</v>
      </c>
      <c r="DZ28">
        <f>((0/8)*100)</f>
        <v>0</v>
      </c>
      <c r="EA28">
        <f>((5/8)*100)</f>
        <v>62.5</v>
      </c>
    </row>
    <row r="29" spans="1:131" x14ac:dyDescent="0.25">
      <c r="A29">
        <v>122.46975800000001</v>
      </c>
      <c r="B29">
        <v>6.1955929999999997</v>
      </c>
      <c r="C29">
        <v>149.552086</v>
      </c>
      <c r="D29">
        <v>8.6512150000000005</v>
      </c>
      <c r="E29">
        <v>151.471846</v>
      </c>
      <c r="F29">
        <v>6.1190040000000003</v>
      </c>
      <c r="G29">
        <v>150.01542599999999</v>
      </c>
      <c r="H29">
        <v>9.7134230000000006</v>
      </c>
      <c r="K29">
        <f>(11/200)</f>
        <v>5.5E-2</v>
      </c>
      <c r="L29">
        <f>(14/200)</f>
        <v>7.0000000000000007E-2</v>
      </c>
      <c r="M29">
        <f>(14/200)</f>
        <v>7.0000000000000007E-2</v>
      </c>
      <c r="N29">
        <f>(13/200)</f>
        <v>6.5000000000000002E-2</v>
      </c>
      <c r="P29">
        <f>(11/200)</f>
        <v>5.5E-2</v>
      </c>
      <c r="Q29">
        <f>(9/200)</f>
        <v>4.4999999999999998E-2</v>
      </c>
      <c r="R29">
        <f>(8/200)</f>
        <v>0.04</v>
      </c>
      <c r="S29">
        <f>(8/200)</f>
        <v>0.04</v>
      </c>
      <c r="U29">
        <f>0.055+0.055</f>
        <v>0.11</v>
      </c>
      <c r="V29">
        <f>0.07+0.045</f>
        <v>0.115</v>
      </c>
      <c r="W29">
        <f>0.07+0.04</f>
        <v>0.11000000000000001</v>
      </c>
      <c r="X29">
        <f>0.065+0.04</f>
        <v>0.10500000000000001</v>
      </c>
      <c r="Z29">
        <f>SQRT((ABS($A$30-$A$29)^2+(ABS($B$30-$B$29)^2)))</f>
        <v>24.394921781655324</v>
      </c>
      <c r="AA29">
        <f>SQRT((ABS($C$30-$C$29)^2+(ABS($D$30-$D$29)^2)))</f>
        <v>34.378536971654526</v>
      </c>
      <c r="AB29">
        <f>SQRT((ABS($E$30-$E$29)^2+(ABS($F$30-$F$29)^2)))</f>
        <v>33.022779781923447</v>
      </c>
      <c r="AC29">
        <f>SQRT((ABS($G$30-$G$29)^2+(ABS($H$30-$H$29)^2)))</f>
        <v>34.169508417828027</v>
      </c>
      <c r="AJ29">
        <f>1/0.11</f>
        <v>9.0909090909090917</v>
      </c>
      <c r="AK29">
        <f>1/0.115</f>
        <v>8.695652173913043</v>
      </c>
      <c r="AL29">
        <f>1/0.11</f>
        <v>9.0909090909090917</v>
      </c>
      <c r="AM29">
        <f>1/0.105</f>
        <v>9.5238095238095237</v>
      </c>
      <c r="AO29">
        <f>$Z29/$U29</f>
        <v>221.77201619686659</v>
      </c>
      <c r="AP29">
        <f>$AA29/$V29</f>
        <v>298.94379975351762</v>
      </c>
      <c r="AQ29">
        <f>$AB29/$W29</f>
        <v>300.20708892657677</v>
      </c>
      <c r="AR29">
        <f>$AC29/$X29</f>
        <v>325.42388969360024</v>
      </c>
      <c r="AV29">
        <f>((0.055/0.11)*100)</f>
        <v>50</v>
      </c>
      <c r="AW29">
        <f>((0.07/0.115)*100)</f>
        <v>60.869565217391312</v>
      </c>
      <c r="AX29">
        <f>((0.07/0.11)*100)</f>
        <v>63.636363636363647</v>
      </c>
      <c r="AY29">
        <f>((0.065/0.105)*100)</f>
        <v>61.904761904761905</v>
      </c>
      <c r="BA29">
        <f>((0.055/0.11)*100)</f>
        <v>50</v>
      </c>
      <c r="BB29">
        <f>((0.045/0.115)*100)</f>
        <v>39.130434782608688</v>
      </c>
      <c r="BC29">
        <f>((0.04/0.11)*100)</f>
        <v>36.363636363636367</v>
      </c>
      <c r="BD29">
        <f>((0.04/0.105)*100)</f>
        <v>38.095238095238102</v>
      </c>
      <c r="BF29">
        <f>ABS($B$29-$D$29)</f>
        <v>2.4556220000000009</v>
      </c>
      <c r="BG29">
        <f>ABS($F$29-$H$29)</f>
        <v>3.5944190000000003</v>
      </c>
      <c r="BL29">
        <f>SQRT((ABS($A$29-$E$30)^2+(ABS($B$29-$F$30)^2)))</f>
        <v>4.1391857180360949</v>
      </c>
      <c r="BM29">
        <f>SQRT((ABS($C$29-$G$29)^2+(ABS($D$29-$H$29)^2)))</f>
        <v>1.1588657346146658</v>
      </c>
      <c r="BO29">
        <f>SQRT((ABS($A$29-$G$30)^2+(ABS($B$29-$H$30)^2)))</f>
        <v>7.4760956452205161</v>
      </c>
      <c r="BP29">
        <f>SQRT((ABS($C$29-$E$29)^2+(ABS($D$29-$F$29)^2)))</f>
        <v>3.1776675417861115</v>
      </c>
      <c r="BR29">
        <f>DEGREES(ACOS((3.87827373504772^2+33.0227797819235^2-31.879684736747^2)/(2*3.87827373504772*33.0227797819235)))</f>
        <v>69.612770638460276</v>
      </c>
      <c r="BS29">
        <f>DEGREES(ACOS((31.879684736747^2+34.169508417828^2-5.21053156509516^2)/(2*31.879684736747*34.169508417828)))</f>
        <v>8.1319709024108473</v>
      </c>
      <c r="BU29">
        <v>11</v>
      </c>
      <c r="BV29">
        <v>6</v>
      </c>
      <c r="BW29">
        <v>4</v>
      </c>
      <c r="BX29">
        <v>5</v>
      </c>
      <c r="BY29">
        <v>14</v>
      </c>
      <c r="BZ29">
        <v>6</v>
      </c>
      <c r="CA29">
        <v>7</v>
      </c>
      <c r="CB29">
        <v>6</v>
      </c>
      <c r="CC29">
        <v>14</v>
      </c>
      <c r="CD29">
        <v>4</v>
      </c>
      <c r="CE29">
        <v>7</v>
      </c>
      <c r="CF29">
        <v>12</v>
      </c>
      <c r="CG29">
        <v>13</v>
      </c>
      <c r="CH29">
        <v>5</v>
      </c>
      <c r="CI29">
        <v>5</v>
      </c>
      <c r="CJ29">
        <v>12</v>
      </c>
      <c r="CL29">
        <v>11</v>
      </c>
      <c r="CM29">
        <v>3</v>
      </c>
      <c r="CN29">
        <v>1</v>
      </c>
      <c r="CO29">
        <v>3</v>
      </c>
      <c r="CP29">
        <v>9</v>
      </c>
      <c r="CQ29">
        <v>3</v>
      </c>
      <c r="CR29">
        <v>1</v>
      </c>
      <c r="CS29">
        <v>0</v>
      </c>
      <c r="CT29">
        <v>8</v>
      </c>
      <c r="CU29">
        <v>1</v>
      </c>
      <c r="CV29">
        <v>1</v>
      </c>
      <c r="CW29">
        <v>6</v>
      </c>
      <c r="CX29">
        <v>8</v>
      </c>
      <c r="CY29">
        <v>3</v>
      </c>
      <c r="CZ29">
        <v>0</v>
      </c>
      <c r="DA29">
        <v>6</v>
      </c>
      <c r="DC29">
        <f>((6/11)*100)</f>
        <v>54.54545454545454</v>
      </c>
      <c r="DD29">
        <f>((4/11)*100)</f>
        <v>36.363636363636367</v>
      </c>
      <c r="DE29">
        <f>((5/11)*100)</f>
        <v>45.454545454545453</v>
      </c>
      <c r="DF29">
        <f>((6/14)*100)</f>
        <v>42.857142857142854</v>
      </c>
      <c r="DG29">
        <f>((7/14)*100)</f>
        <v>50</v>
      </c>
      <c r="DH29">
        <f>((6/14)*100)</f>
        <v>42.857142857142854</v>
      </c>
      <c r="DI29">
        <f>((4/14)*100)</f>
        <v>28.571428571428569</v>
      </c>
      <c r="DJ29">
        <f>((7/14)*100)</f>
        <v>50</v>
      </c>
      <c r="DK29">
        <f>((12/14)*100)</f>
        <v>85.714285714285708</v>
      </c>
      <c r="DL29">
        <f>((5/13)*100)</f>
        <v>38.461538461538467</v>
      </c>
      <c r="DM29">
        <f>((5/13)*100)</f>
        <v>38.461538461538467</v>
      </c>
      <c r="DN29">
        <f>((12/13)*100)</f>
        <v>92.307692307692307</v>
      </c>
      <c r="DP29">
        <f>((3/11)*100)</f>
        <v>27.27272727272727</v>
      </c>
      <c r="DQ29">
        <f>((1/11)*100)</f>
        <v>9.0909090909090917</v>
      </c>
      <c r="DR29">
        <f>((3/11)*100)</f>
        <v>27.27272727272727</v>
      </c>
      <c r="DS29">
        <f>((3/9)*100)</f>
        <v>33.333333333333329</v>
      </c>
      <c r="DT29">
        <f>((1/9)*100)</f>
        <v>11.111111111111111</v>
      </c>
      <c r="DU29">
        <f>((0/9)*100)</f>
        <v>0</v>
      </c>
      <c r="DV29">
        <f>((1/8)*100)</f>
        <v>12.5</v>
      </c>
      <c r="DW29">
        <f>((1/8)*100)</f>
        <v>12.5</v>
      </c>
      <c r="DX29">
        <f>((6/8)*100)</f>
        <v>75</v>
      </c>
      <c r="DY29">
        <f>((3/8)*100)</f>
        <v>37.5</v>
      </c>
      <c r="DZ29">
        <f>((0/8)*100)</f>
        <v>0</v>
      </c>
      <c r="EA29">
        <f>((6/8)*100)</f>
        <v>75</v>
      </c>
    </row>
    <row r="30" spans="1:131" x14ac:dyDescent="0.25">
      <c r="A30">
        <v>98.082467000000008</v>
      </c>
      <c r="B30">
        <v>6.8057129999999999</v>
      </c>
      <c r="C30">
        <v>115.176545</v>
      </c>
      <c r="D30">
        <v>8.1973590000000005</v>
      </c>
      <c r="E30">
        <v>118.46309300000001</v>
      </c>
      <c r="F30">
        <v>5.156606</v>
      </c>
      <c r="G30">
        <v>115.845956</v>
      </c>
      <c r="H30">
        <v>9.6621839999999999</v>
      </c>
      <c r="K30">
        <f>(11/200)</f>
        <v>5.5E-2</v>
      </c>
      <c r="L30">
        <f>(12/200)</f>
        <v>0.06</v>
      </c>
      <c r="M30">
        <f>(15/200)</f>
        <v>7.4999999999999997E-2</v>
      </c>
      <c r="N30">
        <f>(14/200)</f>
        <v>7.0000000000000007E-2</v>
      </c>
      <c r="P30">
        <f>(10/200)</f>
        <v>0.05</v>
      </c>
      <c r="Q30">
        <f>(8/200)</f>
        <v>0.04</v>
      </c>
      <c r="R30">
        <f>(8/200)</f>
        <v>0.04</v>
      </c>
      <c r="S30">
        <f>(8/200)</f>
        <v>0.04</v>
      </c>
      <c r="U30">
        <f>0.055+0.05</f>
        <v>0.10500000000000001</v>
      </c>
      <c r="V30">
        <f>0.06+0.04</f>
        <v>0.1</v>
      </c>
      <c r="W30">
        <f>0.075+0.04</f>
        <v>0.11499999999999999</v>
      </c>
      <c r="X30">
        <f>0.07+0.04</f>
        <v>0.11000000000000001</v>
      </c>
      <c r="Z30">
        <f>SQRT((ABS($A$31-$A$30)^2+(ABS($B$31-$B$30)^2)))</f>
        <v>20.735671185323639</v>
      </c>
      <c r="AA30">
        <f>SQRT((ABS($C$31-$C$30)^2+(ABS($D$31-$D$30)^2)))</f>
        <v>23.675931787554394</v>
      </c>
      <c r="AB30">
        <f>SQRT((ABS($E$31-$E$30)^2+(ABS($F$31-$F$30)^2)))</f>
        <v>25.306354482437854</v>
      </c>
      <c r="AC30">
        <f>SQRT((ABS($G$31-$G$30)^2+(ABS($H$31-$H$30)^2)))</f>
        <v>24.517322782341733</v>
      </c>
      <c r="AJ30">
        <f>1/0.105</f>
        <v>9.5238095238095237</v>
      </c>
      <c r="AK30">
        <f>1/0.1</f>
        <v>10</v>
      </c>
      <c r="AL30">
        <f>1/0.115</f>
        <v>8.695652173913043</v>
      </c>
      <c r="AM30">
        <f>1/0.11</f>
        <v>9.0909090909090917</v>
      </c>
      <c r="AO30">
        <f>$Z30/$U30</f>
        <v>197.48258271736796</v>
      </c>
      <c r="AP30">
        <f>$AA30/$V30</f>
        <v>236.75931787554393</v>
      </c>
      <c r="AQ30">
        <f>$AB30/$W30</f>
        <v>220.05525636902485</v>
      </c>
      <c r="AR30">
        <f>$AC30/$X30</f>
        <v>222.884752566743</v>
      </c>
      <c r="AV30">
        <f>((0.055/0.105)*100)</f>
        <v>52.380952380952387</v>
      </c>
      <c r="AW30">
        <f>((0.06/0.1)*100)</f>
        <v>60</v>
      </c>
      <c r="AX30">
        <f>((0.075/0.115)*100)</f>
        <v>65.217391304347814</v>
      </c>
      <c r="AY30">
        <f>((0.07/0.11)*100)</f>
        <v>63.636363636363647</v>
      </c>
      <c r="BA30">
        <f>((0.05/0.105)*100)</f>
        <v>47.61904761904762</v>
      </c>
      <c r="BB30">
        <f>((0.04/0.1)*100)</f>
        <v>40</v>
      </c>
      <c r="BC30">
        <f>((0.04/0.115)*100)</f>
        <v>34.782608695652172</v>
      </c>
      <c r="BD30">
        <f>((0.04/0.11)*100)</f>
        <v>36.363636363636367</v>
      </c>
      <c r="BF30">
        <f>ABS($B$30-$D$30)</f>
        <v>1.3916460000000006</v>
      </c>
      <c r="BG30">
        <f>ABS($F$30-$H$30)</f>
        <v>4.5055779999999999</v>
      </c>
      <c r="BL30">
        <f>SQRT((ABS($A$30-$E$31)^2+(ABS($B$30-$F$31)^2)))</f>
        <v>4.9408161055077748</v>
      </c>
      <c r="BM30">
        <f>SQRT((ABS($C$30-$G$30)^2+(ABS($D$30-$H$30)^2)))</f>
        <v>1.6105351183833259</v>
      </c>
      <c r="BO30">
        <f>SQRT((ABS($A$30-$G$31)^2+(ABS($B$30-$H$31)^2)))</f>
        <v>7.5443579383216619</v>
      </c>
      <c r="BP30">
        <f>SQRT((ABS($C$30-$E$30)^2+(ABS($D$30-$F$30)^2)))</f>
        <v>4.4774520168632819</v>
      </c>
      <c r="BR30">
        <f>DEGREES(ACOS((5.21053156509516^2+25.3063544824378^2-22.9298028078672^2)/(2*5.21053156509516*25.3063544824378)))</f>
        <v>57.477023737727045</v>
      </c>
      <c r="BS30">
        <f>DEGREES(ACOS((22.9298028078672^2+24.5173227823417^2-4.38167046059217^2)/(2*22.9298028078672*24.5173227823417)))</f>
        <v>9.8811363994795354</v>
      </c>
      <c r="BU30">
        <v>11</v>
      </c>
      <c r="BV30">
        <v>5</v>
      </c>
      <c r="BW30">
        <v>6</v>
      </c>
      <c r="BX30">
        <v>6</v>
      </c>
      <c r="BY30">
        <v>12</v>
      </c>
      <c r="BZ30">
        <v>6</v>
      </c>
      <c r="CA30">
        <v>5</v>
      </c>
      <c r="CB30">
        <v>4</v>
      </c>
      <c r="CC30">
        <v>15</v>
      </c>
      <c r="CD30">
        <v>6</v>
      </c>
      <c r="CE30">
        <v>5</v>
      </c>
      <c r="CF30">
        <v>14</v>
      </c>
      <c r="CG30">
        <v>14</v>
      </c>
      <c r="CH30">
        <v>6</v>
      </c>
      <c r="CI30">
        <v>4</v>
      </c>
      <c r="CJ30">
        <v>14</v>
      </c>
      <c r="CL30">
        <v>10</v>
      </c>
      <c r="CM30">
        <v>4</v>
      </c>
      <c r="CN30">
        <v>1</v>
      </c>
      <c r="CO30">
        <v>2</v>
      </c>
      <c r="CP30">
        <v>8</v>
      </c>
      <c r="CQ30">
        <v>3</v>
      </c>
      <c r="CR30">
        <v>1</v>
      </c>
      <c r="CS30">
        <v>0</v>
      </c>
      <c r="CT30">
        <v>8</v>
      </c>
      <c r="CU30">
        <v>1</v>
      </c>
      <c r="CV30">
        <v>1</v>
      </c>
      <c r="CW30">
        <v>7</v>
      </c>
      <c r="CX30">
        <v>8</v>
      </c>
      <c r="CY30">
        <v>2</v>
      </c>
      <c r="CZ30">
        <v>0</v>
      </c>
      <c r="DA30">
        <v>7</v>
      </c>
      <c r="DC30">
        <f>((5/11)*100)</f>
        <v>45.454545454545453</v>
      </c>
      <c r="DD30">
        <f>((6/11)*100)</f>
        <v>54.54545454545454</v>
      </c>
      <c r="DE30">
        <f>((6/11)*100)</f>
        <v>54.54545454545454</v>
      </c>
      <c r="DF30">
        <f>((6/12)*100)</f>
        <v>50</v>
      </c>
      <c r="DG30">
        <f>((5/12)*100)</f>
        <v>41.666666666666671</v>
      </c>
      <c r="DH30">
        <f>((4/12)*100)</f>
        <v>33.333333333333329</v>
      </c>
      <c r="DI30">
        <f>((6/15)*100)</f>
        <v>40</v>
      </c>
      <c r="DJ30">
        <f>((5/15)*100)</f>
        <v>33.333333333333329</v>
      </c>
      <c r="DK30">
        <f>((14/15)*100)</f>
        <v>93.333333333333329</v>
      </c>
      <c r="DL30">
        <f>((6/14)*100)</f>
        <v>42.857142857142854</v>
      </c>
      <c r="DM30">
        <f>((4/14)*100)</f>
        <v>28.571428571428569</v>
      </c>
      <c r="DN30">
        <f>((14/14)*100)</f>
        <v>100</v>
      </c>
      <c r="DP30">
        <f>((4/10)*100)</f>
        <v>40</v>
      </c>
      <c r="DQ30">
        <f>((1/10)*100)</f>
        <v>10</v>
      </c>
      <c r="DR30">
        <f>((2/10)*100)</f>
        <v>20</v>
      </c>
      <c r="DS30">
        <f>((3/8)*100)</f>
        <v>37.5</v>
      </c>
      <c r="DT30">
        <f>((1/8)*100)</f>
        <v>12.5</v>
      </c>
      <c r="DU30">
        <f>((0/8)*100)</f>
        <v>0</v>
      </c>
      <c r="DV30">
        <f>((1/8)*100)</f>
        <v>12.5</v>
      </c>
      <c r="DW30">
        <f>((1/8)*100)</f>
        <v>12.5</v>
      </c>
      <c r="DX30">
        <f>((7/8)*100)</f>
        <v>87.5</v>
      </c>
      <c r="DY30">
        <f>((2/8)*100)</f>
        <v>25</v>
      </c>
      <c r="DZ30">
        <f>((0/8)*100)</f>
        <v>0</v>
      </c>
      <c r="EA30">
        <f>((7/8)*100)</f>
        <v>87.5</v>
      </c>
    </row>
    <row r="31" spans="1:131" x14ac:dyDescent="0.25">
      <c r="A31">
        <v>77.348373000000009</v>
      </c>
      <c r="B31">
        <v>7.061458</v>
      </c>
      <c r="C31">
        <v>91.504065000000011</v>
      </c>
      <c r="D31">
        <v>8.6016320000000004</v>
      </c>
      <c r="E31">
        <v>93.178424000000007</v>
      </c>
      <c r="F31">
        <v>6.204027</v>
      </c>
      <c r="G31">
        <v>91.334073000000004</v>
      </c>
      <c r="H31">
        <v>10.178622000000001</v>
      </c>
      <c r="K31">
        <f>(13/200)</f>
        <v>6.5000000000000002E-2</v>
      </c>
      <c r="L31">
        <f>(13/200)</f>
        <v>6.5000000000000002E-2</v>
      </c>
      <c r="M31">
        <f>(13/200)</f>
        <v>6.5000000000000002E-2</v>
      </c>
      <c r="N31">
        <f>(13/200)</f>
        <v>6.5000000000000002E-2</v>
      </c>
      <c r="P31">
        <f>(10/200)</f>
        <v>0.05</v>
      </c>
      <c r="Q31">
        <f>(10/200)</f>
        <v>0.05</v>
      </c>
      <c r="R31">
        <f>(7/200)</f>
        <v>3.5000000000000003E-2</v>
      </c>
      <c r="S31">
        <f>(9/200)</f>
        <v>4.4999999999999998E-2</v>
      </c>
      <c r="U31">
        <f>0.065+0.05</f>
        <v>0.115</v>
      </c>
      <c r="V31">
        <f>0.065+0.05</f>
        <v>0.115</v>
      </c>
      <c r="W31">
        <f>0.065+0.035</f>
        <v>0.1</v>
      </c>
      <c r="X31">
        <f>0.065+0.045</f>
        <v>0.11</v>
      </c>
      <c r="Z31">
        <f>SQRT((ABS($A$32-$A$31)^2+(ABS($B$32-$B$31)^2)))</f>
        <v>20.760732722431207</v>
      </c>
      <c r="AA31">
        <f>SQRT((ABS($C$32-$C$31)^2+(ABS($D$32-$D$31)^2)))</f>
        <v>19.600479041733859</v>
      </c>
      <c r="AB31">
        <f>SQRT((ABS($E$32-$E$31)^2+(ABS($F$32-$F$31)^2)))</f>
        <v>18.997401941110077</v>
      </c>
      <c r="AC31">
        <f>SQRT((ABS($G$32-$G$31)^2+(ABS($H$32-$H$31)^2)))</f>
        <v>19.323025446841513</v>
      </c>
      <c r="AJ31">
        <f>1/0.115</f>
        <v>8.695652173913043</v>
      </c>
      <c r="AK31">
        <f>1/0.115</f>
        <v>8.695652173913043</v>
      </c>
      <c r="AL31">
        <f>1/0.1</f>
        <v>10</v>
      </c>
      <c r="AM31">
        <f>1/0.11</f>
        <v>9.0909090909090917</v>
      </c>
      <c r="AO31">
        <f>$Z31/$U31</f>
        <v>180.52811062983659</v>
      </c>
      <c r="AP31">
        <f>$AA31/$V31</f>
        <v>170.43894818899008</v>
      </c>
      <c r="AQ31">
        <f>$AB31/$W31</f>
        <v>189.97401941110076</v>
      </c>
      <c r="AR31">
        <f>$AC31/$X31</f>
        <v>175.66386769855922</v>
      </c>
      <c r="AV31">
        <f>((0.065/0.115)*100)</f>
        <v>56.521739130434781</v>
      </c>
      <c r="AW31">
        <f>((0.065/0.115)*100)</f>
        <v>56.521739130434781</v>
      </c>
      <c r="AX31">
        <f>((0.065/0.1)*100)</f>
        <v>65</v>
      </c>
      <c r="AY31">
        <f>((0.065/0.11)*100)</f>
        <v>59.090909090909093</v>
      </c>
      <c r="BA31">
        <f>((0.05/0.115)*100)</f>
        <v>43.478260869565219</v>
      </c>
      <c r="BB31">
        <f>((0.05/0.115)*100)</f>
        <v>43.478260869565219</v>
      </c>
      <c r="BC31">
        <f>((0.035/0.1)*100)</f>
        <v>35</v>
      </c>
      <c r="BD31">
        <f>((0.045/0.11)*100)</f>
        <v>40.909090909090907</v>
      </c>
      <c r="BF31">
        <f>ABS($B$31-$D$31)</f>
        <v>1.5401740000000004</v>
      </c>
      <c r="BG31">
        <f>ABS($F$31-$H$31)</f>
        <v>3.9745950000000008</v>
      </c>
      <c r="BL31">
        <f>SQRT((ABS($A$31-$E$32)^2+(ABS($B$31-$F$32)^2)))</f>
        <v>3.328537351354945</v>
      </c>
      <c r="BM31">
        <f>SQRT((ABS($C$31-$G$31)^2+(ABS($D$31-$H$31)^2)))</f>
        <v>1.5861257012494325</v>
      </c>
      <c r="BO31">
        <f>SQRT((ABS($A$31-$G$32)^2+(ABS($B$31-$H$32)^2)))</f>
        <v>5.9706097172463837</v>
      </c>
      <c r="BP31">
        <f>SQRT((ABS($C$31-$E$31)^2+(ABS($D$31-$F$31)^2)))</f>
        <v>2.9243781897877001</v>
      </c>
      <c r="BR31">
        <f>DEGREES(ACOS((21.4570975729001^2+18.9974019411101^2-4.29696850800957^2)/(2*21.4570975729001*18.9974019411101)))</f>
        <v>10.011419510262215</v>
      </c>
      <c r="BS31">
        <f>DEGREES(ACOS((18.2416414992115^2+22.0262617724963^2-5.83235187249895^2)/(2*18.2416414992115*22.0262617724963)))</f>
        <v>12.710624633757375</v>
      </c>
      <c r="BU31">
        <v>13</v>
      </c>
      <c r="BV31">
        <v>5</v>
      </c>
      <c r="BW31">
        <v>5</v>
      </c>
      <c r="BX31">
        <v>7</v>
      </c>
      <c r="BY31">
        <v>13</v>
      </c>
      <c r="BZ31">
        <v>5</v>
      </c>
      <c r="CA31">
        <v>6</v>
      </c>
      <c r="CB31">
        <v>4</v>
      </c>
      <c r="CC31">
        <v>13</v>
      </c>
      <c r="CD31">
        <v>5</v>
      </c>
      <c r="CE31">
        <v>6</v>
      </c>
      <c r="CF31">
        <v>11</v>
      </c>
      <c r="CG31">
        <v>13</v>
      </c>
      <c r="CH31">
        <v>7</v>
      </c>
      <c r="CI31">
        <v>4</v>
      </c>
      <c r="CJ31">
        <v>11</v>
      </c>
      <c r="CL31">
        <v>10</v>
      </c>
      <c r="CM31">
        <v>2</v>
      </c>
      <c r="CN31">
        <v>2</v>
      </c>
      <c r="CO31">
        <v>4</v>
      </c>
      <c r="CP31">
        <v>10</v>
      </c>
      <c r="CQ31">
        <v>4</v>
      </c>
      <c r="CR31">
        <v>0</v>
      </c>
      <c r="CS31">
        <v>0</v>
      </c>
      <c r="CT31">
        <v>7</v>
      </c>
      <c r="CU31">
        <v>2</v>
      </c>
      <c r="CV31">
        <v>0</v>
      </c>
      <c r="CW31">
        <v>7</v>
      </c>
      <c r="CX31">
        <v>9</v>
      </c>
      <c r="CY31">
        <v>4</v>
      </c>
      <c r="CZ31">
        <v>0</v>
      </c>
      <c r="DA31">
        <v>7</v>
      </c>
      <c r="DC31">
        <f>((5/13)*100)</f>
        <v>38.461538461538467</v>
      </c>
      <c r="DD31">
        <f>((5/13)*100)</f>
        <v>38.461538461538467</v>
      </c>
      <c r="DE31">
        <f>((7/13)*100)</f>
        <v>53.846153846153847</v>
      </c>
      <c r="DF31">
        <f>((5/13)*100)</f>
        <v>38.461538461538467</v>
      </c>
      <c r="DG31">
        <f>((6/13)*100)</f>
        <v>46.153846153846153</v>
      </c>
      <c r="DH31">
        <f>((4/13)*100)</f>
        <v>30.76923076923077</v>
      </c>
      <c r="DI31">
        <f>((5/13)*100)</f>
        <v>38.461538461538467</v>
      </c>
      <c r="DJ31">
        <f>((6/13)*100)</f>
        <v>46.153846153846153</v>
      </c>
      <c r="DK31">
        <f>((11/13)*100)</f>
        <v>84.615384615384613</v>
      </c>
      <c r="DL31">
        <f>((7/13)*100)</f>
        <v>53.846153846153847</v>
      </c>
      <c r="DM31">
        <f>((4/13)*100)</f>
        <v>30.76923076923077</v>
      </c>
      <c r="DN31">
        <f>((11/13)*100)</f>
        <v>84.615384615384613</v>
      </c>
      <c r="DP31">
        <f>((2/10)*100)</f>
        <v>20</v>
      </c>
      <c r="DQ31">
        <f>((2/10)*100)</f>
        <v>20</v>
      </c>
      <c r="DR31">
        <f>((4/10)*100)</f>
        <v>40</v>
      </c>
      <c r="DS31">
        <f>((4/10)*100)</f>
        <v>40</v>
      </c>
      <c r="DT31">
        <f>((0/10)*100)</f>
        <v>0</v>
      </c>
      <c r="DU31">
        <f>((0/10)*100)</f>
        <v>0</v>
      </c>
      <c r="DV31">
        <f>((2/7)*100)</f>
        <v>28.571428571428569</v>
      </c>
      <c r="DW31">
        <f>((0/7)*100)</f>
        <v>0</v>
      </c>
      <c r="DX31">
        <f>((7/7)*100)</f>
        <v>100</v>
      </c>
      <c r="DY31">
        <f>((4/9)*100)</f>
        <v>44.444444444444443</v>
      </c>
      <c r="DZ31">
        <f>((0/9)*100)</f>
        <v>0</v>
      </c>
      <c r="EA31">
        <f>((7/9)*100)</f>
        <v>77.777777777777786</v>
      </c>
    </row>
    <row r="32" spans="1:131" x14ac:dyDescent="0.25">
      <c r="A32">
        <v>56.601448000000012</v>
      </c>
      <c r="B32">
        <v>6.3044070000000003</v>
      </c>
      <c r="C32">
        <v>71.904307000000003</v>
      </c>
      <c r="D32">
        <v>8.4335100000000001</v>
      </c>
      <c r="E32">
        <v>74.18176600000001</v>
      </c>
      <c r="F32">
        <v>6.0359040000000004</v>
      </c>
      <c r="G32">
        <v>72.015867000000014</v>
      </c>
      <c r="H32">
        <v>9.7470789999999994</v>
      </c>
      <c r="K32">
        <f>(12/200)</f>
        <v>0.06</v>
      </c>
      <c r="L32">
        <f>(12/200)</f>
        <v>0.06</v>
      </c>
      <c r="M32">
        <f>(15/200)</f>
        <v>7.4999999999999997E-2</v>
      </c>
      <c r="N32">
        <f>(14/200)</f>
        <v>7.0000000000000007E-2</v>
      </c>
      <c r="P32">
        <f>(10/200)</f>
        <v>0.05</v>
      </c>
      <c r="Q32">
        <f>(10/200)</f>
        <v>0.05</v>
      </c>
      <c r="R32">
        <f>(9/200)</f>
        <v>4.4999999999999998E-2</v>
      </c>
      <c r="S32">
        <f>(10/200)</f>
        <v>0.05</v>
      </c>
      <c r="U32">
        <f>0.06+0.05</f>
        <v>0.11</v>
      </c>
      <c r="V32">
        <f>0.06+0.05</f>
        <v>0.11</v>
      </c>
      <c r="W32">
        <f>0.075+0.045</f>
        <v>0.12</v>
      </c>
      <c r="X32">
        <f>0.07+0.05</f>
        <v>0.12000000000000001</v>
      </c>
      <c r="Z32">
        <f>SQRT((ABS($A$33-$A$32)^2+(ABS($B$33-$B$32)^2)))</f>
        <v>23.01478828379738</v>
      </c>
      <c r="AA32">
        <f>SQRT((ABS($C$33-$C$32)^2+(ABS($D$33-$D$32)^2)))</f>
        <v>22.806897724616988</v>
      </c>
      <c r="AB32">
        <f>SQRT((ABS($E$33-$E$32)^2+(ABS($F$33-$F$32)^2)))</f>
        <v>21.922564295220141</v>
      </c>
      <c r="AC32">
        <f>SQRT((ABS($G$33-$G$32)^2+(ABS($H$33-$H$32)^2)))</f>
        <v>23.367057495997848</v>
      </c>
      <c r="AJ32">
        <f>1/0.11</f>
        <v>9.0909090909090917</v>
      </c>
      <c r="AK32">
        <f>1/0.11</f>
        <v>9.0909090909090917</v>
      </c>
      <c r="AL32">
        <f>1/0.12</f>
        <v>8.3333333333333339</v>
      </c>
      <c r="AM32">
        <f>1/0.12</f>
        <v>8.3333333333333339</v>
      </c>
      <c r="AO32">
        <f>$Z32/$U32</f>
        <v>209.22534803452163</v>
      </c>
      <c r="AP32">
        <f>$AA32/$V32</f>
        <v>207.33543386015444</v>
      </c>
      <c r="AQ32">
        <f>$AB32/$W32</f>
        <v>182.68803579350117</v>
      </c>
      <c r="AR32">
        <f>$AC32/$X32</f>
        <v>194.72547913331539</v>
      </c>
      <c r="AV32">
        <f>((0.06/0.11)*100)</f>
        <v>54.54545454545454</v>
      </c>
      <c r="AW32">
        <f>((0.06/0.11)*100)</f>
        <v>54.54545454545454</v>
      </c>
      <c r="AX32">
        <f>((0.075/0.12)*100)</f>
        <v>62.5</v>
      </c>
      <c r="AY32">
        <f>((0.07/0.12)*100)</f>
        <v>58.333333333333336</v>
      </c>
      <c r="BA32">
        <f>((0.05/0.11)*100)</f>
        <v>45.45454545454546</v>
      </c>
      <c r="BB32">
        <f>((0.05/0.11)*100)</f>
        <v>45.45454545454546</v>
      </c>
      <c r="BC32">
        <f>((0.045/0.12)*100)</f>
        <v>37.5</v>
      </c>
      <c r="BD32">
        <f>((0.05/0.12)*100)</f>
        <v>41.666666666666671</v>
      </c>
      <c r="BF32">
        <f>ABS($B$32-$D$32)</f>
        <v>2.1291029999999997</v>
      </c>
      <c r="BG32">
        <f>ABS($F$32-$H$32)</f>
        <v>3.711174999999999</v>
      </c>
      <c r="BL32">
        <f>SQRT((ABS($A$32-$E$33)^2+(ABS($B$32-$F$33)^2)))</f>
        <v>4.4063032195047596</v>
      </c>
      <c r="BM32">
        <f>SQRT((ABS($C$32-$G$32)^2+(ABS($D$32-$H$32)^2)))</f>
        <v>1.3182978234682028</v>
      </c>
      <c r="BO32">
        <f>SQRT((ABS($A$32-$G$33)^2+(ABS($B$32-$H$33)^2)))</f>
        <v>8.5903554059573128</v>
      </c>
      <c r="BP32">
        <f>SQRT((ABS($C$32-$E$32)^2+(ABS($D$32-$F$32)^2)))</f>
        <v>3.3068616584183004</v>
      </c>
      <c r="BR32">
        <f>DEGREES(ACOS((5.416277478932^2+21.4136311034284^2-18.2416414992115^2)/(2*5.416277478932*21.4136311034284)))</f>
        <v>48.030658327989215</v>
      </c>
      <c r="BU32">
        <v>12</v>
      </c>
      <c r="BV32">
        <v>4</v>
      </c>
      <c r="BW32">
        <v>6</v>
      </c>
      <c r="BX32">
        <v>8</v>
      </c>
      <c r="BY32">
        <v>12</v>
      </c>
      <c r="BZ32">
        <v>5</v>
      </c>
      <c r="CA32">
        <v>6</v>
      </c>
      <c r="CB32">
        <v>3</v>
      </c>
      <c r="CC32">
        <v>15</v>
      </c>
      <c r="CD32">
        <v>6</v>
      </c>
      <c r="CE32">
        <v>6</v>
      </c>
      <c r="CF32">
        <v>12</v>
      </c>
      <c r="CG32">
        <v>14</v>
      </c>
      <c r="CH32">
        <v>8</v>
      </c>
      <c r="CI32">
        <v>3</v>
      </c>
      <c r="CJ32">
        <v>12</v>
      </c>
      <c r="CL32">
        <v>10</v>
      </c>
      <c r="CM32">
        <v>3</v>
      </c>
      <c r="CN32">
        <v>1</v>
      </c>
      <c r="CO32">
        <v>4</v>
      </c>
      <c r="CP32">
        <v>10</v>
      </c>
      <c r="CQ32">
        <v>2</v>
      </c>
      <c r="CR32">
        <v>3</v>
      </c>
      <c r="CS32">
        <v>1</v>
      </c>
      <c r="CT32">
        <v>9</v>
      </c>
      <c r="CU32">
        <v>1</v>
      </c>
      <c r="CV32">
        <v>3</v>
      </c>
      <c r="CW32">
        <v>7</v>
      </c>
      <c r="CX32">
        <v>10</v>
      </c>
      <c r="CY32">
        <v>4</v>
      </c>
      <c r="CZ32">
        <v>1</v>
      </c>
      <c r="DA32">
        <v>7</v>
      </c>
      <c r="DC32">
        <f>((4/12)*100)</f>
        <v>33.333333333333329</v>
      </c>
      <c r="DD32">
        <f>((6/12)*100)</f>
        <v>50</v>
      </c>
      <c r="DE32">
        <f>((8/12)*100)</f>
        <v>66.666666666666657</v>
      </c>
      <c r="DF32">
        <f>((5/12)*100)</f>
        <v>41.666666666666671</v>
      </c>
      <c r="DG32">
        <f>((6/12)*100)</f>
        <v>50</v>
      </c>
      <c r="DH32">
        <f>((3/12)*100)</f>
        <v>25</v>
      </c>
      <c r="DI32">
        <f>((6/15)*100)</f>
        <v>40</v>
      </c>
      <c r="DJ32">
        <f>((6/15)*100)</f>
        <v>40</v>
      </c>
      <c r="DK32">
        <f>((12/15)*100)</f>
        <v>80</v>
      </c>
      <c r="DL32">
        <f>((8/14)*100)</f>
        <v>57.142857142857139</v>
      </c>
      <c r="DM32">
        <f>((3/14)*100)</f>
        <v>21.428571428571427</v>
      </c>
      <c r="DN32">
        <f>((12/14)*100)</f>
        <v>85.714285714285708</v>
      </c>
      <c r="DP32">
        <f>((3/10)*100)</f>
        <v>30</v>
      </c>
      <c r="DQ32">
        <f>((1/10)*100)</f>
        <v>10</v>
      </c>
      <c r="DR32">
        <f>((4/10)*100)</f>
        <v>40</v>
      </c>
      <c r="DS32">
        <f>((2/10)*100)</f>
        <v>20</v>
      </c>
      <c r="DT32">
        <f>((3/10)*100)</f>
        <v>30</v>
      </c>
      <c r="DU32">
        <f>((1/10)*100)</f>
        <v>10</v>
      </c>
      <c r="DV32">
        <f>((1/9)*100)</f>
        <v>11.111111111111111</v>
      </c>
      <c r="DW32">
        <f>((3/9)*100)</f>
        <v>33.333333333333329</v>
      </c>
      <c r="DX32">
        <f>((7/9)*100)</f>
        <v>77.777777777777786</v>
      </c>
      <c r="DY32">
        <f>((4/10)*100)</f>
        <v>40</v>
      </c>
      <c r="DZ32">
        <f>((1/10)*100)</f>
        <v>10</v>
      </c>
      <c r="EA32">
        <f>((7/10)*100)</f>
        <v>70</v>
      </c>
    </row>
    <row r="33" spans="1:131" x14ac:dyDescent="0.25">
      <c r="A33">
        <v>33.58880400000001</v>
      </c>
      <c r="B33">
        <v>6.6185660000000004</v>
      </c>
      <c r="C33">
        <v>49.097671000000012</v>
      </c>
      <c r="D33">
        <v>8.3242480000000008</v>
      </c>
      <c r="E33">
        <v>52.265235000000011</v>
      </c>
      <c r="F33">
        <v>5.5216139999999996</v>
      </c>
      <c r="G33">
        <v>48.649604000000011</v>
      </c>
      <c r="H33">
        <v>9.5543890000000005</v>
      </c>
      <c r="K33">
        <f>(13/200)</f>
        <v>6.5000000000000002E-2</v>
      </c>
      <c r="L33">
        <f>(13/200)</f>
        <v>6.5000000000000002E-2</v>
      </c>
      <c r="M33">
        <f>(14/200)</f>
        <v>7.0000000000000007E-2</v>
      </c>
      <c r="N33">
        <f>(14/200)</f>
        <v>7.0000000000000007E-2</v>
      </c>
      <c r="P33">
        <f>(12/200)</f>
        <v>0.06</v>
      </c>
      <c r="Q33">
        <f>(11/200)</f>
        <v>5.5E-2</v>
      </c>
      <c r="R33">
        <f>(8/200)</f>
        <v>0.04</v>
      </c>
      <c r="S33">
        <f>(10/200)</f>
        <v>0.05</v>
      </c>
      <c r="U33">
        <f>0.065+0.06</f>
        <v>0.125</v>
      </c>
      <c r="V33">
        <f>0.065+0.055</f>
        <v>0.12</v>
      </c>
      <c r="W33">
        <f>0.07+0.04</f>
        <v>0.11000000000000001</v>
      </c>
      <c r="X33">
        <f>0.07+0.05</f>
        <v>0.12000000000000001</v>
      </c>
      <c r="Z33">
        <f>SQRT((ABS($A$34-$A$33)^2+(ABS($B$34-$B$33)^2)))</f>
        <v>18.130728767826401</v>
      </c>
      <c r="AA33">
        <f>SQRT((ABS($C$34-$C$33)^2+(ABS($D$34-$D$33)^2)))</f>
        <v>23.102576130441058</v>
      </c>
      <c r="AB33">
        <f>SQRT((ABS($E$34-$E$33)^2+(ABS($F$34-$F$33)^2)))</f>
        <v>21.413631103428393</v>
      </c>
      <c r="AC33">
        <f>SQRT((ABS($G$34-$G$33)^2+(ABS($H$34-$H$33)^2)))</f>
        <v>22.026261772496298</v>
      </c>
      <c r="AJ33">
        <f>1/0.125</f>
        <v>8</v>
      </c>
      <c r="AK33">
        <f>1/0.12</f>
        <v>8.3333333333333339</v>
      </c>
      <c r="AL33">
        <f>1/0.11</f>
        <v>9.0909090909090917</v>
      </c>
      <c r="AM33">
        <f>1/0.12</f>
        <v>8.3333333333333339</v>
      </c>
      <c r="AO33">
        <f>$Z33/$U33</f>
        <v>145.04583014261121</v>
      </c>
      <c r="AP33">
        <f>$AA33/$V33</f>
        <v>192.52146775367549</v>
      </c>
      <c r="AQ33">
        <f>$AB33/$W33</f>
        <v>194.66937366753083</v>
      </c>
      <c r="AR33">
        <f>$AC33/$X33</f>
        <v>183.55218143746913</v>
      </c>
      <c r="AV33">
        <f>((0.065/0.125)*100)</f>
        <v>52</v>
      </c>
      <c r="AW33">
        <f>((0.065/0.12)*100)</f>
        <v>54.166666666666671</v>
      </c>
      <c r="AX33">
        <f>((0.07/0.11)*100)</f>
        <v>63.636363636363647</v>
      </c>
      <c r="AY33">
        <f>((0.07/0.12)*100)</f>
        <v>58.333333333333336</v>
      </c>
      <c r="BA33">
        <f>((0.06/0.125)*100)</f>
        <v>48</v>
      </c>
      <c r="BB33">
        <f>((0.055/0.12)*100)</f>
        <v>45.833333333333336</v>
      </c>
      <c r="BC33">
        <f>((0.04/0.11)*100)</f>
        <v>36.363636363636367</v>
      </c>
      <c r="BD33">
        <f>((0.05/0.12)*100)</f>
        <v>41.666666666666671</v>
      </c>
      <c r="BF33">
        <f>ABS($B$33-$D$33)</f>
        <v>1.7056820000000004</v>
      </c>
      <c r="BG33">
        <f>ABS($F$33-$H$33)</f>
        <v>4.0327750000000009</v>
      </c>
      <c r="BL33">
        <f>SQRT((ABS($A$33-$E$34)^2+(ABS($B$33-$F$34)^2)))</f>
        <v>2.9362959962941395</v>
      </c>
      <c r="BM33">
        <f>SQRT((ABS($C$33-$G$33)^2+(ABS($D$33-$H$33)^2)))</f>
        <v>1.3092023970227067</v>
      </c>
      <c r="BO33">
        <f>SQRT((ABS($A$33-$G$34)^2+(ABS($B$33-$H$34)^2)))</f>
        <v>7.5660820408613683</v>
      </c>
      <c r="BP33">
        <f>SQRT((ABS($C$33-$E$33)^2+(ABS($D$33-$F$33)^2)))</f>
        <v>4.2294466579036083</v>
      </c>
      <c r="BU33">
        <v>13</v>
      </c>
      <c r="BV33">
        <v>3</v>
      </c>
      <c r="BW33">
        <v>4</v>
      </c>
      <c r="BX33">
        <v>8</v>
      </c>
      <c r="BY33">
        <v>13</v>
      </c>
      <c r="BZ33">
        <v>4</v>
      </c>
      <c r="CA33">
        <v>7</v>
      </c>
      <c r="CB33">
        <v>3</v>
      </c>
      <c r="CC33">
        <v>14</v>
      </c>
      <c r="CD33">
        <v>4</v>
      </c>
      <c r="CE33">
        <v>7</v>
      </c>
      <c r="CF33">
        <v>10</v>
      </c>
      <c r="CG33">
        <v>14</v>
      </c>
      <c r="CH33">
        <v>8</v>
      </c>
      <c r="CI33">
        <v>3</v>
      </c>
      <c r="CJ33">
        <v>10</v>
      </c>
      <c r="CL33">
        <v>12</v>
      </c>
      <c r="CM33">
        <v>3</v>
      </c>
      <c r="CN33">
        <v>2</v>
      </c>
      <c r="CO33">
        <v>6</v>
      </c>
      <c r="CP33">
        <v>11</v>
      </c>
      <c r="CQ33">
        <v>3</v>
      </c>
      <c r="CR33">
        <v>2</v>
      </c>
      <c r="CS33">
        <v>0</v>
      </c>
      <c r="CT33">
        <v>8</v>
      </c>
      <c r="CU33">
        <v>2</v>
      </c>
      <c r="CV33">
        <v>2</v>
      </c>
      <c r="CW33">
        <v>6</v>
      </c>
      <c r="CX33">
        <v>10</v>
      </c>
      <c r="CY33">
        <v>6</v>
      </c>
      <c r="CZ33">
        <v>0</v>
      </c>
      <c r="DA33">
        <v>6</v>
      </c>
      <c r="DC33">
        <f>((3/13)*100)</f>
        <v>23.076923076923077</v>
      </c>
      <c r="DD33">
        <f>((4/13)*100)</f>
        <v>30.76923076923077</v>
      </c>
      <c r="DE33">
        <f>((8/13)*100)</f>
        <v>61.53846153846154</v>
      </c>
      <c r="DF33">
        <f>((4/13)*100)</f>
        <v>30.76923076923077</v>
      </c>
      <c r="DG33">
        <f>((7/13)*100)</f>
        <v>53.846153846153847</v>
      </c>
      <c r="DH33">
        <f>((3/13)*100)</f>
        <v>23.076923076923077</v>
      </c>
      <c r="DI33">
        <f>((4/14)*100)</f>
        <v>28.571428571428569</v>
      </c>
      <c r="DJ33">
        <f>((7/14)*100)</f>
        <v>50</v>
      </c>
      <c r="DK33">
        <f>((10/14)*100)</f>
        <v>71.428571428571431</v>
      </c>
      <c r="DL33">
        <f>((8/14)*100)</f>
        <v>57.142857142857139</v>
      </c>
      <c r="DM33">
        <f>((3/14)*100)</f>
        <v>21.428571428571427</v>
      </c>
      <c r="DN33">
        <f>((10/14)*100)</f>
        <v>71.428571428571431</v>
      </c>
      <c r="DP33">
        <f>((3/12)*100)</f>
        <v>25</v>
      </c>
      <c r="DQ33">
        <f>((2/12)*100)</f>
        <v>16.666666666666664</v>
      </c>
      <c r="DR33">
        <f>((6/12)*100)</f>
        <v>50</v>
      </c>
      <c r="DS33">
        <f>((3/11)*100)</f>
        <v>27.27272727272727</v>
      </c>
      <c r="DT33">
        <f>((2/11)*100)</f>
        <v>18.181818181818183</v>
      </c>
      <c r="DU33">
        <f>((0/11)*100)</f>
        <v>0</v>
      </c>
      <c r="DV33">
        <f>((2/8)*100)</f>
        <v>25</v>
      </c>
      <c r="DW33">
        <f>((2/8)*100)</f>
        <v>25</v>
      </c>
      <c r="DX33">
        <f>((6/8)*100)</f>
        <v>75</v>
      </c>
      <c r="DY33">
        <f>((6/10)*100)</f>
        <v>60</v>
      </c>
      <c r="DZ33">
        <f>((0/10)*100)</f>
        <v>0</v>
      </c>
      <c r="EA33">
        <f>((6/10)*100)</f>
        <v>60</v>
      </c>
    </row>
    <row r="34" spans="1:131" x14ac:dyDescent="0.25">
      <c r="A34">
        <v>15.459046000000015</v>
      </c>
      <c r="B34">
        <v>6.806184</v>
      </c>
      <c r="C34">
        <v>25.995599000000013</v>
      </c>
      <c r="D34">
        <v>8.1716270000000009</v>
      </c>
      <c r="E34">
        <v>30.851631000000012</v>
      </c>
      <c r="F34">
        <v>5.5556840000000003</v>
      </c>
      <c r="G34">
        <v>26.623350000000016</v>
      </c>
      <c r="H34">
        <v>9.5728930000000005</v>
      </c>
      <c r="L34">
        <f>(14/200)</f>
        <v>7.0000000000000007E-2</v>
      </c>
      <c r="P34">
        <f>(17/200)</f>
        <v>8.5000000000000006E-2</v>
      </c>
      <c r="Q34">
        <f>(13/200)</f>
        <v>6.5000000000000002E-2</v>
      </c>
      <c r="R34">
        <f>(12/200)</f>
        <v>0.06</v>
      </c>
      <c r="S34">
        <f>(14/200)</f>
        <v>7.0000000000000007E-2</v>
      </c>
      <c r="V34">
        <f>0.07+0.065</f>
        <v>0.13500000000000001</v>
      </c>
      <c r="AA34">
        <f>SQRT((ABS($C$35-$C$34)^2+(ABS($D$35-$D$34)^2)))</f>
        <v>15.418514109355183</v>
      </c>
      <c r="AK34">
        <f>1/0.135</f>
        <v>7.4074074074074066</v>
      </c>
      <c r="AP34">
        <f>$AA34/$V34</f>
        <v>114.2112156248532</v>
      </c>
      <c r="AW34">
        <f>((0.07/0.135)*100)</f>
        <v>51.851851851851848</v>
      </c>
      <c r="BB34">
        <f>((0.065/0.135)*100)</f>
        <v>48.148148148148145</v>
      </c>
      <c r="BF34">
        <f>ABS($B$34-$D$34)</f>
        <v>1.3654430000000009</v>
      </c>
      <c r="BG34">
        <f>ABS($F$34-$H$34)</f>
        <v>4.0172090000000003</v>
      </c>
      <c r="BI34">
        <v>2.3315615000000003</v>
      </c>
      <c r="BJ34">
        <v>2.7734429999999999</v>
      </c>
      <c r="BM34">
        <f>SQRT((ABS($C$34-$G$34)^2+(ABS($D$34-$H$34)^2)))</f>
        <v>1.5354535879527598</v>
      </c>
      <c r="BP34">
        <f>SQRT((ABS($C$34-$E$34)^2+(ABS($D$34-$F$34)^2)))</f>
        <v>5.5158140436632737</v>
      </c>
      <c r="BS34">
        <f>DEGREES(ACOS((14.746273523549^2+19.7711883690717^2-6.39924381614984^2)/(2*14.746273523549*19.7711883690717)))</f>
        <v>13.32606395131387</v>
      </c>
      <c r="BY34">
        <v>14</v>
      </c>
      <c r="BZ34">
        <v>3</v>
      </c>
      <c r="CA34">
        <v>8</v>
      </c>
      <c r="CB34">
        <v>2</v>
      </c>
      <c r="CL34">
        <v>17</v>
      </c>
      <c r="CM34">
        <v>6</v>
      </c>
      <c r="CN34">
        <v>3</v>
      </c>
      <c r="CO34">
        <v>9</v>
      </c>
      <c r="CP34">
        <v>13</v>
      </c>
      <c r="CQ34">
        <v>3</v>
      </c>
      <c r="CR34">
        <v>6</v>
      </c>
      <c r="CS34">
        <v>2</v>
      </c>
      <c r="CT34">
        <v>12</v>
      </c>
      <c r="CU34">
        <v>3</v>
      </c>
      <c r="CV34">
        <v>6</v>
      </c>
      <c r="CW34">
        <v>8</v>
      </c>
      <c r="CX34">
        <v>14</v>
      </c>
      <c r="CY34">
        <v>9</v>
      </c>
      <c r="CZ34">
        <v>2</v>
      </c>
      <c r="DA34">
        <v>8</v>
      </c>
      <c r="DF34">
        <f>((3/14)*100)</f>
        <v>21.428571428571427</v>
      </c>
      <c r="DG34">
        <f>((8/14)*100)</f>
        <v>57.142857142857139</v>
      </c>
      <c r="DH34">
        <f>((2/14)*100)</f>
        <v>14.285714285714285</v>
      </c>
      <c r="DP34">
        <f>((6/17)*100)</f>
        <v>35.294117647058826</v>
      </c>
      <c r="DQ34">
        <f>((3/17)*100)</f>
        <v>17.647058823529413</v>
      </c>
      <c r="DR34">
        <f>((9/17)*100)</f>
        <v>52.941176470588239</v>
      </c>
      <c r="DS34">
        <f>((3/13)*100)</f>
        <v>23.076923076923077</v>
      </c>
      <c r="DT34">
        <f>((6/13)*100)</f>
        <v>46.153846153846153</v>
      </c>
      <c r="DU34">
        <f>((2/13)*100)</f>
        <v>15.384615384615385</v>
      </c>
      <c r="DV34">
        <f>((3/12)*100)</f>
        <v>25</v>
      </c>
      <c r="DW34">
        <f>((6/12)*100)</f>
        <v>50</v>
      </c>
      <c r="DX34">
        <f>((8/12)*100)</f>
        <v>66.666666666666657</v>
      </c>
      <c r="DY34">
        <f>((9/14)*100)</f>
        <v>64.285714285714292</v>
      </c>
      <c r="DZ34">
        <f>((2/14)*100)</f>
        <v>14.285714285714285</v>
      </c>
      <c r="EA34">
        <f>((8/14)*100)</f>
        <v>57.142857142857139</v>
      </c>
    </row>
    <row r="35" spans="1:131" x14ac:dyDescent="0.25">
      <c r="C35">
        <v>10.577088000000018</v>
      </c>
      <c r="D35">
        <v>8.161835</v>
      </c>
      <c r="BR35">
        <f>DEGREES(ACOS((5.04730912594473^2+18.272098238151^2-14.746273523549^2)/(2*5.04730912594473*18.272098238151)))</f>
        <v>39.711337539271121</v>
      </c>
      <c r="BS35">
        <f>DEGREES(ACOS((20.4996554181111^2+23.9425774101912^2-5.38521492667405^2)/(2*20.4996554181111*23.9425774101912)))</f>
        <v>10.724819936976502</v>
      </c>
    </row>
    <row r="36" spans="1:131" x14ac:dyDescent="0.25">
      <c r="A36" t="s">
        <v>22</v>
      </c>
      <c r="B36" t="s">
        <v>22</v>
      </c>
      <c r="C36" t="s">
        <v>22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BR36">
        <f>DEGREES(ACOS((6.39924381614984^2+25.7781850463949^2-20.4996554181111^2)/(2*6.39924381614984*25.7781850463949)))</f>
        <v>30.170230035973944</v>
      </c>
      <c r="BS36">
        <f>DEGREES(ACOS((27.2334166451889^2+29.1219444714886^2-4.07142660183799^2)/(2*27.2334166451889*29.1219444714886)))</f>
        <v>7.3433958746419812</v>
      </c>
    </row>
    <row r="37" spans="1:131" x14ac:dyDescent="0.25">
      <c r="A37">
        <v>93.023028000000011</v>
      </c>
      <c r="B37">
        <v>9.1945309999999996</v>
      </c>
      <c r="C37">
        <v>80.792742000000004</v>
      </c>
      <c r="D37">
        <v>7.853135</v>
      </c>
      <c r="E37">
        <v>76.188280000000006</v>
      </c>
      <c r="F37">
        <v>10.389116</v>
      </c>
      <c r="G37">
        <v>80.052427000000009</v>
      </c>
      <c r="H37">
        <v>7.14201</v>
      </c>
      <c r="K37">
        <f>(14/200)</f>
        <v>7.0000000000000007E-2</v>
      </c>
      <c r="L37">
        <f>(17/200)</f>
        <v>8.5000000000000006E-2</v>
      </c>
      <c r="M37">
        <f>(13/200)</f>
        <v>6.5000000000000002E-2</v>
      </c>
      <c r="N37">
        <f>(14/200)</f>
        <v>7.0000000000000007E-2</v>
      </c>
      <c r="P37">
        <f>(12/200)</f>
        <v>0.06</v>
      </c>
      <c r="Q37">
        <f>(16/200)</f>
        <v>0.08</v>
      </c>
      <c r="R37">
        <f>(14/200)</f>
        <v>7.0000000000000007E-2</v>
      </c>
      <c r="S37">
        <f>(12/200)</f>
        <v>0.06</v>
      </c>
      <c r="U37">
        <f>0.07+0.06</f>
        <v>0.13</v>
      </c>
      <c r="V37">
        <f>0.085+0.08</f>
        <v>0.16500000000000001</v>
      </c>
      <c r="W37">
        <f>0.065+0.07</f>
        <v>0.13500000000000001</v>
      </c>
      <c r="X37">
        <f>0.07+0.06</f>
        <v>0.13</v>
      </c>
      <c r="Z37">
        <f>SQRT((ABS($A$38-$A$37)^2+(ABS($B$38-$B$37)^2)))</f>
        <v>23.595505233435325</v>
      </c>
      <c r="AA37">
        <f>SQRT((ABS($C$38-$C$37)^2+(ABS($D$38-$D$37)^2)))</f>
        <v>20.712760519052825</v>
      </c>
      <c r="AB37">
        <f>SQRT((ABS($E$38-$E$37)^2+(ABS($F$38-$F$37)^2)))</f>
        <v>18.272098238151013</v>
      </c>
      <c r="AC37">
        <f>SQRT((ABS($G$38-$G$37)^2+(ABS($H$38-$H$37)^2)))</f>
        <v>19.771188369071652</v>
      </c>
      <c r="AJ37">
        <f>1/0.13</f>
        <v>7.6923076923076916</v>
      </c>
      <c r="AK37">
        <f>1/0.165</f>
        <v>6.0606060606060606</v>
      </c>
      <c r="AL37">
        <f>1/0.135</f>
        <v>7.4074074074074066</v>
      </c>
      <c r="AM37">
        <f>1/0.13</f>
        <v>7.6923076923076916</v>
      </c>
      <c r="AO37">
        <f>$Z37/$U37</f>
        <v>181.50388641104095</v>
      </c>
      <c r="AP37">
        <f>$AA37/$V37</f>
        <v>125.53188193365348</v>
      </c>
      <c r="AQ37">
        <f>$AB37/$W37</f>
        <v>135.34887583815564</v>
      </c>
      <c r="AR37">
        <f>$AC37/$X37</f>
        <v>152.08606437747423</v>
      </c>
      <c r="AV37">
        <f>((0.07/0.13)*100)</f>
        <v>53.846153846153854</v>
      </c>
      <c r="AW37">
        <f>((0.085/0.165)*100)</f>
        <v>51.515151515151516</v>
      </c>
      <c r="AX37">
        <f>((0.065/0.135)*100)</f>
        <v>48.148148148148145</v>
      </c>
      <c r="AY37">
        <f>((0.07/0.13)*100)</f>
        <v>53.846153846153854</v>
      </c>
      <c r="BA37">
        <f>((0.06/0.13)*100)</f>
        <v>46.153846153846153</v>
      </c>
      <c r="BB37">
        <f>((0.08/0.165)*100)</f>
        <v>48.484848484848484</v>
      </c>
      <c r="BC37">
        <f>((0.07/0.135)*100)</f>
        <v>51.851851851851848</v>
      </c>
      <c r="BD37">
        <f>((0.06/0.13)*100)</f>
        <v>46.153846153846153</v>
      </c>
      <c r="BF37">
        <f>ABS($B$37-$D$37)</f>
        <v>1.3413959999999996</v>
      </c>
      <c r="BG37">
        <f>ABS($F$37-$H$37)</f>
        <v>3.2471059999999996</v>
      </c>
      <c r="BL37">
        <f>SQRT((ABS($A$37-$E$38)^2+(ABS($B$37-$F$38)^2)))</f>
        <v>1.8033567074774783</v>
      </c>
      <c r="BM37">
        <f>SQRT((ABS($C$37-$G$37)^2+(ABS($D$37-$H$37)^2)))</f>
        <v>1.0265305961587279</v>
      </c>
      <c r="BO37">
        <f>SQRT((ABS($A$37-$G$38)^2+(ABS($B$37-$H$38)^2)))</f>
        <v>7.2105927285015898</v>
      </c>
      <c r="BP37">
        <f>SQRT((ABS($C$37-$E$37)^2+(ABS($D$37-$F$37)^2)))</f>
        <v>5.2566405566487973</v>
      </c>
      <c r="BR37">
        <f>DEGREES(ACOS((5.38521492667405^2+30.3963596118886^2-27.2334166451889^2)/(2*5.38521492667405*30.3963596118886)))</f>
        <v>49.807080443104951</v>
      </c>
      <c r="BS37">
        <f>DEGREES(ACOS((14.2547914139088^2+17.1804068558177^2-5.09186995009937^2)/(2*14.2547914139088*17.1804068558177)))</f>
        <v>15.303509057682627</v>
      </c>
      <c r="BU37">
        <v>14</v>
      </c>
      <c r="BV37">
        <v>5</v>
      </c>
      <c r="BW37">
        <v>3</v>
      </c>
      <c r="BX37">
        <v>8</v>
      </c>
      <c r="BY37">
        <v>17</v>
      </c>
      <c r="BZ37">
        <v>6</v>
      </c>
      <c r="CA37">
        <v>10</v>
      </c>
      <c r="CB37">
        <v>5</v>
      </c>
      <c r="CC37">
        <v>13</v>
      </c>
      <c r="CD37">
        <v>2</v>
      </c>
      <c r="CE37">
        <v>10</v>
      </c>
      <c r="CF37">
        <v>8</v>
      </c>
      <c r="CG37">
        <v>14</v>
      </c>
      <c r="CH37">
        <v>8</v>
      </c>
      <c r="CI37">
        <v>5</v>
      </c>
      <c r="CJ37">
        <v>8</v>
      </c>
      <c r="CL37">
        <v>12</v>
      </c>
      <c r="CM37">
        <v>1</v>
      </c>
      <c r="CN37">
        <v>1</v>
      </c>
      <c r="CO37">
        <v>6</v>
      </c>
      <c r="CP37">
        <v>16</v>
      </c>
      <c r="CQ37">
        <v>0</v>
      </c>
      <c r="CR37">
        <v>7</v>
      </c>
      <c r="CS37">
        <v>0</v>
      </c>
      <c r="CT37">
        <v>14</v>
      </c>
      <c r="CU37">
        <v>1</v>
      </c>
      <c r="CV37">
        <v>7</v>
      </c>
      <c r="CW37">
        <v>7</v>
      </c>
      <c r="CX37">
        <v>12</v>
      </c>
      <c r="CY37">
        <v>6</v>
      </c>
      <c r="CZ37">
        <v>0</v>
      </c>
      <c r="DA37">
        <v>7</v>
      </c>
      <c r="DC37">
        <f>((5/14)*100)</f>
        <v>35.714285714285715</v>
      </c>
      <c r="DD37">
        <f>((3/14)*100)</f>
        <v>21.428571428571427</v>
      </c>
      <c r="DE37">
        <f>((8/14)*100)</f>
        <v>57.142857142857139</v>
      </c>
      <c r="DF37">
        <f>((6/17)*100)</f>
        <v>35.294117647058826</v>
      </c>
      <c r="DG37">
        <f>((10/17)*100)</f>
        <v>58.82352941176471</v>
      </c>
      <c r="DH37">
        <f>((5/17)*100)</f>
        <v>29.411764705882355</v>
      </c>
      <c r="DI37">
        <f>((2/13)*100)</f>
        <v>15.384615384615385</v>
      </c>
      <c r="DJ37">
        <f>((10/13)*100)</f>
        <v>76.923076923076934</v>
      </c>
      <c r="DK37">
        <f>((8/13)*100)</f>
        <v>61.53846153846154</v>
      </c>
      <c r="DL37">
        <f>((8/14)*100)</f>
        <v>57.142857142857139</v>
      </c>
      <c r="DM37">
        <f>((5/14)*100)</f>
        <v>35.714285714285715</v>
      </c>
      <c r="DN37">
        <f>((8/14)*100)</f>
        <v>57.142857142857139</v>
      </c>
      <c r="DP37">
        <f>((1/12)*100)</f>
        <v>8.3333333333333321</v>
      </c>
      <c r="DQ37">
        <f>((1/12)*100)</f>
        <v>8.3333333333333321</v>
      </c>
      <c r="DR37">
        <f>((6/12)*100)</f>
        <v>50</v>
      </c>
      <c r="DS37">
        <f>((0/16)*100)</f>
        <v>0</v>
      </c>
      <c r="DT37">
        <f>((7/16)*100)</f>
        <v>43.75</v>
      </c>
      <c r="DU37">
        <f>((0/16)*100)</f>
        <v>0</v>
      </c>
      <c r="DV37">
        <f>((1/14)*100)</f>
        <v>7.1428571428571423</v>
      </c>
      <c r="DW37">
        <f>((7/14)*100)</f>
        <v>50</v>
      </c>
      <c r="DX37">
        <f>((7/14)*100)</f>
        <v>50</v>
      </c>
      <c r="DY37">
        <f>((6/12)*100)</f>
        <v>50</v>
      </c>
      <c r="DZ37">
        <f>((0/12)*100)</f>
        <v>0</v>
      </c>
      <c r="EA37">
        <f>((7/12)*100)</f>
        <v>58.333333333333336</v>
      </c>
    </row>
    <row r="38" spans="1:131" x14ac:dyDescent="0.25">
      <c r="A38">
        <v>116.61248500000001</v>
      </c>
      <c r="B38">
        <v>8.6603159999999999</v>
      </c>
      <c r="C38">
        <v>101.49709000000001</v>
      </c>
      <c r="D38">
        <v>7.2628620000000002</v>
      </c>
      <c r="E38">
        <v>94.460076000000015</v>
      </c>
      <c r="F38">
        <v>10.284020999999999</v>
      </c>
      <c r="G38">
        <v>99.820460000000011</v>
      </c>
      <c r="H38">
        <v>6.7887950000000004</v>
      </c>
      <c r="K38">
        <f>(11/200)</f>
        <v>5.5E-2</v>
      </c>
      <c r="L38">
        <f>(12/200)</f>
        <v>0.06</v>
      </c>
      <c r="M38">
        <f>(16/200)</f>
        <v>0.08</v>
      </c>
      <c r="N38">
        <f>(13/200)</f>
        <v>6.5000000000000002E-2</v>
      </c>
      <c r="P38">
        <f>(10/200)</f>
        <v>0.05</v>
      </c>
      <c r="Q38">
        <f>(10/200)</f>
        <v>0.05</v>
      </c>
      <c r="R38">
        <f>(11/200)</f>
        <v>5.5E-2</v>
      </c>
      <c r="S38">
        <f>(10/200)</f>
        <v>0.05</v>
      </c>
      <c r="U38">
        <f>0.055+0.05</f>
        <v>0.10500000000000001</v>
      </c>
      <c r="V38">
        <f>0.06+0.05</f>
        <v>0.11</v>
      </c>
      <c r="W38">
        <f>0.08+0.055</f>
        <v>0.13500000000000001</v>
      </c>
      <c r="X38">
        <f>0.065+0.05</f>
        <v>0.115</v>
      </c>
      <c r="Z38">
        <f>SQRT((ABS($A$39-$A$38)^2+(ABS($B$39-$B$38)^2)))</f>
        <v>19.685254030679658</v>
      </c>
      <c r="AA38">
        <f>SQRT((ABS($C$39-$C$38)^2+(ABS($D$39-$D$38)^2)))</f>
        <v>21.577518597805749</v>
      </c>
      <c r="AB38">
        <f>SQRT((ABS($E$39-$E$38)^2+(ABS($F$39-$F$38)^2)))</f>
        <v>25.778185046394896</v>
      </c>
      <c r="AC38">
        <f>SQRT((ABS($G$39-$G$38)^2+(ABS($H$39-$H$38)^2)))</f>
        <v>23.942577410191173</v>
      </c>
      <c r="AJ38">
        <f>1/0.105</f>
        <v>9.5238095238095237</v>
      </c>
      <c r="AK38">
        <f>1/0.11</f>
        <v>9.0909090909090917</v>
      </c>
      <c r="AL38">
        <f>1/0.135</f>
        <v>7.4074074074074066</v>
      </c>
      <c r="AM38">
        <f>1/0.115</f>
        <v>8.695652173913043</v>
      </c>
      <c r="AO38">
        <f>$Z38/$U38</f>
        <v>187.47860981599672</v>
      </c>
      <c r="AP38">
        <f>$AA38/$V38</f>
        <v>196.15925998005227</v>
      </c>
      <c r="AQ38">
        <f>$AB38/$W38</f>
        <v>190.94951886218439</v>
      </c>
      <c r="AR38">
        <f>$AC38/$X38</f>
        <v>208.19632530601021</v>
      </c>
      <c r="AV38">
        <f>((0.055/0.105)*100)</f>
        <v>52.380952380952387</v>
      </c>
      <c r="AW38">
        <f>((0.06/0.11)*100)</f>
        <v>54.54545454545454</v>
      </c>
      <c r="AX38">
        <f>((0.08/0.135)*100)</f>
        <v>59.259259259259252</v>
      </c>
      <c r="AY38">
        <f>((0.065/0.115)*100)</f>
        <v>56.521739130434781</v>
      </c>
      <c r="BA38">
        <f>((0.05/0.105)*100)</f>
        <v>47.61904761904762</v>
      </c>
      <c r="BB38">
        <f>((0.05/0.11)*100)</f>
        <v>45.45454545454546</v>
      </c>
      <c r="BC38">
        <f>((0.055/0.135)*100)</f>
        <v>40.74074074074074</v>
      </c>
      <c r="BD38">
        <f>((0.05/0.115)*100)</f>
        <v>43.478260869565219</v>
      </c>
      <c r="BF38">
        <f>ABS($B$38-$D$38)</f>
        <v>1.3974539999999998</v>
      </c>
      <c r="BG38">
        <f>ABS($F$38-$H$38)</f>
        <v>3.4952259999999988</v>
      </c>
      <c r="BL38">
        <f>SQRT((ABS($A$38-$E$39)^2+(ABS($B$38-$F$39)^2)))</f>
        <v>3.6047219594537379</v>
      </c>
      <c r="BM38">
        <f>SQRT((ABS($C$38-$G$38)^2+(ABS($D$38-$H$38)^2)))</f>
        <v>1.7423626710271916</v>
      </c>
      <c r="BO38">
        <f>SQRT((ABS($A$38-$G$39)^2+(ABS($B$38-$H$39)^2)))</f>
        <v>8.0314261324512586</v>
      </c>
      <c r="BP38">
        <f>SQRT((ABS($C$38-$E$38)^2+(ABS($D$38-$F$38)^2)))</f>
        <v>7.6581308254349496</v>
      </c>
      <c r="BR38">
        <f>DEGREES(ACOS((4.07142660183799^2+16.0566917382948^2-14.2547914139088^2)/(2*4.07142660183799*16.0566917382948)))</f>
        <v>57.007988136529306</v>
      </c>
      <c r="BS38">
        <f>DEGREES(ACOS((21.2006534340483^2+24.2360190599454^2-5.12490987930918^2)/(2*21.2006534340483*24.2360190599454)))</f>
        <v>10.45196404587789</v>
      </c>
      <c r="BU38">
        <v>11</v>
      </c>
      <c r="BV38">
        <v>5</v>
      </c>
      <c r="BW38">
        <v>5</v>
      </c>
      <c r="BX38">
        <v>7</v>
      </c>
      <c r="BY38">
        <v>12</v>
      </c>
      <c r="BZ38">
        <v>5</v>
      </c>
      <c r="CA38">
        <v>8</v>
      </c>
      <c r="CB38">
        <v>3</v>
      </c>
      <c r="CC38">
        <v>16</v>
      </c>
      <c r="CD38">
        <v>6</v>
      </c>
      <c r="CE38">
        <v>8</v>
      </c>
      <c r="CF38">
        <v>11</v>
      </c>
      <c r="CG38">
        <v>13</v>
      </c>
      <c r="CH38">
        <v>7</v>
      </c>
      <c r="CI38">
        <v>4</v>
      </c>
      <c r="CJ38">
        <v>11</v>
      </c>
      <c r="CL38">
        <v>10</v>
      </c>
      <c r="CM38">
        <v>3</v>
      </c>
      <c r="CN38">
        <v>0</v>
      </c>
      <c r="CO38">
        <v>4</v>
      </c>
      <c r="CP38">
        <v>10</v>
      </c>
      <c r="CQ38">
        <v>1</v>
      </c>
      <c r="CR38">
        <v>7</v>
      </c>
      <c r="CS38">
        <v>1</v>
      </c>
      <c r="CT38">
        <v>11</v>
      </c>
      <c r="CU38">
        <v>0</v>
      </c>
      <c r="CV38">
        <v>7</v>
      </c>
      <c r="CW38">
        <v>5</v>
      </c>
      <c r="CX38">
        <v>10</v>
      </c>
      <c r="CY38">
        <v>4</v>
      </c>
      <c r="CZ38">
        <v>1</v>
      </c>
      <c r="DA38">
        <v>5</v>
      </c>
      <c r="DC38">
        <f>((5/11)*100)</f>
        <v>45.454545454545453</v>
      </c>
      <c r="DD38">
        <f>((5/11)*100)</f>
        <v>45.454545454545453</v>
      </c>
      <c r="DE38">
        <f>((7/11)*100)</f>
        <v>63.636363636363633</v>
      </c>
      <c r="DF38">
        <f>((5/12)*100)</f>
        <v>41.666666666666671</v>
      </c>
      <c r="DG38">
        <f>((8/12)*100)</f>
        <v>66.666666666666657</v>
      </c>
      <c r="DH38">
        <f>((3/12)*100)</f>
        <v>25</v>
      </c>
      <c r="DI38">
        <f>((6/16)*100)</f>
        <v>37.5</v>
      </c>
      <c r="DJ38">
        <f>((8/16)*100)</f>
        <v>50</v>
      </c>
      <c r="DK38">
        <f>((11/16)*100)</f>
        <v>68.75</v>
      </c>
      <c r="DL38">
        <f>((7/13)*100)</f>
        <v>53.846153846153847</v>
      </c>
      <c r="DM38">
        <f>((4/13)*100)</f>
        <v>30.76923076923077</v>
      </c>
      <c r="DN38">
        <f>((11/13)*100)</f>
        <v>84.615384615384613</v>
      </c>
      <c r="DP38">
        <f>((3/10)*100)</f>
        <v>30</v>
      </c>
      <c r="DQ38">
        <f>((0/10)*100)</f>
        <v>0</v>
      </c>
      <c r="DR38">
        <f>((4/10)*100)</f>
        <v>40</v>
      </c>
      <c r="DS38">
        <f>((1/10)*100)</f>
        <v>10</v>
      </c>
      <c r="DT38">
        <f>((7/10)*100)</f>
        <v>70</v>
      </c>
      <c r="DU38">
        <f>((1/10)*100)</f>
        <v>10</v>
      </c>
      <c r="DV38">
        <f>((0/11)*100)</f>
        <v>0</v>
      </c>
      <c r="DW38">
        <f>((7/11)*100)</f>
        <v>63.636363636363633</v>
      </c>
      <c r="DX38">
        <f>((5/11)*100)</f>
        <v>45.454545454545453</v>
      </c>
      <c r="DY38">
        <f>((4/10)*100)</f>
        <v>40</v>
      </c>
      <c r="DZ38">
        <f>((1/10)*100)</f>
        <v>10</v>
      </c>
      <c r="EA38">
        <f>((5/10)*100)</f>
        <v>50</v>
      </c>
    </row>
    <row r="39" spans="1:131" x14ac:dyDescent="0.25">
      <c r="A39">
        <v>136.25834300000002</v>
      </c>
      <c r="B39">
        <v>7.4155309999999997</v>
      </c>
      <c r="C39">
        <v>123.07018300000001</v>
      </c>
      <c r="D39">
        <v>6.8258640000000002</v>
      </c>
      <c r="E39">
        <v>120.20442300000001</v>
      </c>
      <c r="F39">
        <v>8.9636340000000008</v>
      </c>
      <c r="G39">
        <v>123.684746</v>
      </c>
      <c r="H39">
        <v>4.8541460000000001</v>
      </c>
      <c r="K39">
        <f>(13/200)</f>
        <v>6.5000000000000002E-2</v>
      </c>
      <c r="L39">
        <f>(12/200)</f>
        <v>0.06</v>
      </c>
      <c r="M39">
        <f>(14/200)</f>
        <v>7.0000000000000007E-2</v>
      </c>
      <c r="N39">
        <f>(12/200)</f>
        <v>0.06</v>
      </c>
      <c r="P39">
        <f>(12/200)</f>
        <v>0.06</v>
      </c>
      <c r="Q39">
        <f>(9/200)</f>
        <v>4.4999999999999998E-2</v>
      </c>
      <c r="R39">
        <f>(8/200)</f>
        <v>0.04</v>
      </c>
      <c r="S39">
        <f>(11/200)</f>
        <v>5.5E-2</v>
      </c>
      <c r="U39">
        <f>0.065+0.06</f>
        <v>0.125</v>
      </c>
      <c r="V39">
        <f>0.06+0.045</f>
        <v>0.105</v>
      </c>
      <c r="W39">
        <f>0.07+0.04</f>
        <v>0.11000000000000001</v>
      </c>
      <c r="X39">
        <f>0.06+0.055</f>
        <v>0.11499999999999999</v>
      </c>
      <c r="Z39">
        <f>SQRT((ABS($A$40-$A$39)^2+(ABS($B$40-$B$39)^2)))</f>
        <v>27.95273840906232</v>
      </c>
      <c r="AA39">
        <f>SQRT((ABS($C$40-$C$39)^2+(ABS($D$40-$D$39)^2)))</f>
        <v>29.681503061004467</v>
      </c>
      <c r="AB39">
        <f>SQRT((ABS($E$40-$E$39)^2+(ABS($F$40-$F$39)^2)))</f>
        <v>30.396359611888609</v>
      </c>
      <c r="AC39">
        <f>SQRT((ABS($G$40-$G$39)^2+(ABS($H$40-$H$39)^2)))</f>
        <v>29.121944471488586</v>
      </c>
      <c r="AJ39">
        <f>1/0.125</f>
        <v>8</v>
      </c>
      <c r="AK39">
        <f>1/0.105</f>
        <v>9.5238095238095237</v>
      </c>
      <c r="AL39">
        <f>1/0.11</f>
        <v>9.0909090909090917</v>
      </c>
      <c r="AM39">
        <f>1/0.115</f>
        <v>8.695652173913043</v>
      </c>
      <c r="AO39">
        <f>$Z39/$U39</f>
        <v>223.62190727249856</v>
      </c>
      <c r="AP39">
        <f>$AA39/$V39</f>
        <v>282.68098153337587</v>
      </c>
      <c r="AQ39">
        <f>$AB39/$W39</f>
        <v>276.33054192626003</v>
      </c>
      <c r="AR39">
        <f>$AC39/$X39</f>
        <v>253.23429975207469</v>
      </c>
      <c r="AV39">
        <f>((0.065/0.125)*100)</f>
        <v>52</v>
      </c>
      <c r="AW39">
        <f>((0.06/0.105)*100)</f>
        <v>57.142857142857139</v>
      </c>
      <c r="AX39">
        <f>((0.07/0.11)*100)</f>
        <v>63.636363636363647</v>
      </c>
      <c r="AY39">
        <f>((0.06/0.115)*100)</f>
        <v>52.173913043478258</v>
      </c>
      <c r="BA39">
        <f>((0.06/0.125)*100)</f>
        <v>48</v>
      </c>
      <c r="BB39">
        <f>((0.045/0.105)*100)</f>
        <v>42.857142857142854</v>
      </c>
      <c r="BC39">
        <f>((0.04/0.11)*100)</f>
        <v>36.363636363636367</v>
      </c>
      <c r="BD39">
        <f>((0.055/0.115)*100)</f>
        <v>47.826086956521735</v>
      </c>
      <c r="BF39">
        <f>ABS($B$39-$D$39)</f>
        <v>0.5896669999999995</v>
      </c>
      <c r="BG39">
        <f>ABS($F$39-$H$39)</f>
        <v>4.1094880000000007</v>
      </c>
      <c r="BL39">
        <f>SQRT((ABS($A$39-$E$40)^2+(ABS($B$39-$F$40)^2)))</f>
        <v>14.429661084350645</v>
      </c>
      <c r="BM39">
        <f>SQRT((ABS($C$39-$G$39)^2+(ABS($D$39-$H$39)^2)))</f>
        <v>2.0652746917766138</v>
      </c>
      <c r="BO39">
        <f>SQRT((ABS($A$39-$G$40)^2+(ABS($B$39-$H$40)^2)))</f>
        <v>16.641903830789602</v>
      </c>
      <c r="BP39">
        <f>SQRT((ABS($C$39-$E$39)^2+(ABS($D$39-$F$39)^2)))</f>
        <v>3.5752819400013829</v>
      </c>
      <c r="BR39">
        <f>DEGREES(ACOS((5.09186995009937^2+24.1583541597229^2-21.2006534340483^2)/(2*5.09186995009937*24.1583541597229)))</f>
        <v>49.405987761519611</v>
      </c>
      <c r="BS39">
        <f>DEGREES(ACOS((19.8728478123817^2+22.0765750423248^2-4.8845117643655^2)/(2*19.8728478123817*22.0765750423248)))</f>
        <v>11.945758992101201</v>
      </c>
      <c r="BU39">
        <v>13</v>
      </c>
      <c r="BV39">
        <v>7</v>
      </c>
      <c r="BW39">
        <v>4</v>
      </c>
      <c r="BX39">
        <v>7</v>
      </c>
      <c r="BY39">
        <v>12</v>
      </c>
      <c r="BZ39">
        <v>5</v>
      </c>
      <c r="CA39">
        <v>5</v>
      </c>
      <c r="CB39">
        <v>1</v>
      </c>
      <c r="CC39">
        <v>14</v>
      </c>
      <c r="CD39">
        <v>4</v>
      </c>
      <c r="CE39">
        <v>5</v>
      </c>
      <c r="CF39">
        <v>9</v>
      </c>
      <c r="CG39">
        <v>12</v>
      </c>
      <c r="CH39">
        <v>7</v>
      </c>
      <c r="CI39">
        <v>1</v>
      </c>
      <c r="CJ39">
        <v>9</v>
      </c>
      <c r="CL39">
        <v>12</v>
      </c>
      <c r="CM39">
        <v>5</v>
      </c>
      <c r="CN39">
        <v>2</v>
      </c>
      <c r="CO39">
        <v>7</v>
      </c>
      <c r="CP39">
        <v>9</v>
      </c>
      <c r="CQ39">
        <v>3</v>
      </c>
      <c r="CR39">
        <v>1</v>
      </c>
      <c r="CS39">
        <v>0</v>
      </c>
      <c r="CT39">
        <v>8</v>
      </c>
      <c r="CU39">
        <v>2</v>
      </c>
      <c r="CV39">
        <v>1</v>
      </c>
      <c r="CW39">
        <v>6</v>
      </c>
      <c r="CX39">
        <v>11</v>
      </c>
      <c r="CY39">
        <v>7</v>
      </c>
      <c r="CZ39">
        <v>0</v>
      </c>
      <c r="DA39">
        <v>6</v>
      </c>
      <c r="DC39">
        <f>((7/13)*100)</f>
        <v>53.846153846153847</v>
      </c>
      <c r="DD39">
        <f>((4/13)*100)</f>
        <v>30.76923076923077</v>
      </c>
      <c r="DE39">
        <f>((7/13)*100)</f>
        <v>53.846153846153847</v>
      </c>
      <c r="DF39">
        <f>((5/12)*100)</f>
        <v>41.666666666666671</v>
      </c>
      <c r="DG39">
        <f>((5/12)*100)</f>
        <v>41.666666666666671</v>
      </c>
      <c r="DH39">
        <f>((1/12)*100)</f>
        <v>8.3333333333333321</v>
      </c>
      <c r="DI39">
        <f>((4/14)*100)</f>
        <v>28.571428571428569</v>
      </c>
      <c r="DJ39">
        <f>((5/14)*100)</f>
        <v>35.714285714285715</v>
      </c>
      <c r="DK39">
        <f>((9/14)*100)</f>
        <v>64.285714285714292</v>
      </c>
      <c r="DL39">
        <f>((7/12)*100)</f>
        <v>58.333333333333336</v>
      </c>
      <c r="DM39">
        <f>((1/12)*100)</f>
        <v>8.3333333333333321</v>
      </c>
      <c r="DN39">
        <f>((9/12)*100)</f>
        <v>75</v>
      </c>
      <c r="DP39">
        <f>((5/12)*100)</f>
        <v>41.666666666666671</v>
      </c>
      <c r="DQ39">
        <f>((2/12)*100)</f>
        <v>16.666666666666664</v>
      </c>
      <c r="DR39">
        <f>((7/12)*100)</f>
        <v>58.333333333333336</v>
      </c>
      <c r="DS39">
        <f>((3/9)*100)</f>
        <v>33.333333333333329</v>
      </c>
      <c r="DT39">
        <f>((1/9)*100)</f>
        <v>11.111111111111111</v>
      </c>
      <c r="DU39">
        <f>((0/9)*100)</f>
        <v>0</v>
      </c>
      <c r="DV39">
        <f>((2/8)*100)</f>
        <v>25</v>
      </c>
      <c r="DW39">
        <f>((1/8)*100)</f>
        <v>12.5</v>
      </c>
      <c r="DX39">
        <f>((6/8)*100)</f>
        <v>75</v>
      </c>
      <c r="DY39">
        <f>((7/11)*100)</f>
        <v>63.636363636363633</v>
      </c>
      <c r="DZ39">
        <f>((0/11)*100)</f>
        <v>0</v>
      </c>
      <c r="EA39">
        <f>((6/11)*100)</f>
        <v>54.54545454545454</v>
      </c>
    </row>
    <row r="40" spans="1:131" x14ac:dyDescent="0.25">
      <c r="A40">
        <v>164.20238000000001</v>
      </c>
      <c r="B40">
        <v>8.1129409999999993</v>
      </c>
      <c r="C40">
        <v>152.75168600000001</v>
      </c>
      <c r="D40">
        <v>6.8239609999999997</v>
      </c>
      <c r="E40">
        <v>150.60076100000001</v>
      </c>
      <c r="F40">
        <v>8.9998810000000002</v>
      </c>
      <c r="G40">
        <v>152.79783800000001</v>
      </c>
      <c r="H40">
        <v>5.572146</v>
      </c>
      <c r="K40">
        <f>(14/200)</f>
        <v>7.0000000000000007E-2</v>
      </c>
      <c r="L40">
        <f>(15/200)</f>
        <v>7.4999999999999997E-2</v>
      </c>
      <c r="M40">
        <f>(13/200)</f>
        <v>6.5000000000000002E-2</v>
      </c>
      <c r="N40">
        <f>(13/200)</f>
        <v>6.5000000000000002E-2</v>
      </c>
      <c r="P40">
        <f>(11/200)</f>
        <v>5.5E-2</v>
      </c>
      <c r="Q40">
        <f>(11/200)</f>
        <v>5.5E-2</v>
      </c>
      <c r="R40">
        <f>(11/200)</f>
        <v>5.5E-2</v>
      </c>
      <c r="S40">
        <f>(11/200)</f>
        <v>5.5E-2</v>
      </c>
      <c r="U40">
        <f>0.07+0.055</f>
        <v>0.125</v>
      </c>
      <c r="V40">
        <f>0.075+0.055</f>
        <v>0.13</v>
      </c>
      <c r="W40">
        <f>0.065+0.055</f>
        <v>0.12</v>
      </c>
      <c r="X40">
        <f>0.065+0.055</f>
        <v>0.12</v>
      </c>
      <c r="Z40">
        <f>SQRT((ABS($A$41-$A$40)^2+(ABS($B$41-$B$40)^2)))</f>
        <v>23.039394465915471</v>
      </c>
      <c r="AA40">
        <f>SQRT((ABS($C$41-$C$40)^2+(ABS($D$41-$D$40)^2)))</f>
        <v>18.218094287057905</v>
      </c>
      <c r="AB40">
        <f>SQRT((ABS($E$41-$E$40)^2+(ABS($F$41-$F$40)^2)))</f>
        <v>16.056691738294788</v>
      </c>
      <c r="AC40">
        <f>SQRT((ABS($G$41-$G$40)^2+(ABS($H$41-$H$40)^2)))</f>
        <v>17.180406855817687</v>
      </c>
      <c r="AJ40">
        <f>1/0.125</f>
        <v>8</v>
      </c>
      <c r="AK40">
        <f>1/0.13</f>
        <v>7.6923076923076916</v>
      </c>
      <c r="AL40">
        <f>1/0.12</f>
        <v>8.3333333333333339</v>
      </c>
      <c r="AM40">
        <f>1/0.12</f>
        <v>8.3333333333333339</v>
      </c>
      <c r="AO40">
        <f>$Z40/$U40</f>
        <v>184.31515572732377</v>
      </c>
      <c r="AP40">
        <f>$AA40/$V40</f>
        <v>140.13918682352235</v>
      </c>
      <c r="AQ40">
        <f>$AB40/$W40</f>
        <v>133.80576448578989</v>
      </c>
      <c r="AR40">
        <f>$AC40/$X40</f>
        <v>143.17005713181405</v>
      </c>
      <c r="AV40">
        <f>((0.07/0.125)*100)</f>
        <v>56.000000000000007</v>
      </c>
      <c r="AW40">
        <f>((0.075/0.13)*100)</f>
        <v>57.692307692307686</v>
      </c>
      <c r="AX40">
        <f>((0.065/0.12)*100)</f>
        <v>54.166666666666671</v>
      </c>
      <c r="AY40">
        <f>((0.065/0.12)*100)</f>
        <v>54.166666666666671</v>
      </c>
      <c r="BA40">
        <f>((0.055/0.125)*100)</f>
        <v>44</v>
      </c>
      <c r="BB40">
        <f>((0.055/0.13)*100)</f>
        <v>42.307692307692307</v>
      </c>
      <c r="BC40">
        <f>((0.055/0.12)*100)</f>
        <v>45.833333333333336</v>
      </c>
      <c r="BD40">
        <f>((0.055/0.12)*100)</f>
        <v>45.833333333333336</v>
      </c>
      <c r="BF40">
        <f>ABS($B$40-$D$40)</f>
        <v>1.2889799999999996</v>
      </c>
      <c r="BG40">
        <f>ABS($F$40-$H$40)</f>
        <v>3.4277350000000002</v>
      </c>
      <c r="BL40">
        <f>SQRT((ABS($A$40-$E$41)^2+(ABS($B$40-$F$41)^2)))</f>
        <v>2.5798701275889604</v>
      </c>
      <c r="BM40">
        <f>SQRT((ABS($C$40-$G$40)^2+(ABS($D$40-$H$40)^2)))</f>
        <v>1.252665478621088</v>
      </c>
      <c r="BO40">
        <f>SQRT((ABS($A$40-$G$41)^2+(ABS($B$40-$H$41)^2)))</f>
        <v>6.5353330372727667</v>
      </c>
      <c r="BP40">
        <f>SQRT((ABS($C$40-$E$40)^2+(ABS($D$40-$F$40)^2)))</f>
        <v>3.0595924895359849</v>
      </c>
      <c r="BR40">
        <f>DEGREES(ACOS((5.12490987930918^2+22.6570873408481^2-19.8728478123817^2)/(2*5.12490987930918*22.6570873408481)))</f>
        <v>51.465000720314968</v>
      </c>
      <c r="BS40">
        <f>DEGREES(ACOS((19.5545117909175^2+21.6861303211232^2-5.1825083717586^2)/(2*19.5545117909175*21.6861303211232)))</f>
        <v>13.172234641610368</v>
      </c>
      <c r="BU40">
        <v>14</v>
      </c>
      <c r="BV40">
        <v>7</v>
      </c>
      <c r="BW40">
        <v>4</v>
      </c>
      <c r="BX40">
        <v>7</v>
      </c>
      <c r="BY40">
        <v>15</v>
      </c>
      <c r="BZ40">
        <v>7</v>
      </c>
      <c r="CA40">
        <v>6</v>
      </c>
      <c r="CB40">
        <v>4</v>
      </c>
      <c r="CC40">
        <v>13</v>
      </c>
      <c r="CD40">
        <v>4</v>
      </c>
      <c r="CE40">
        <v>6</v>
      </c>
      <c r="CF40">
        <v>10</v>
      </c>
      <c r="CG40">
        <v>13</v>
      </c>
      <c r="CH40">
        <v>7</v>
      </c>
      <c r="CI40">
        <v>3</v>
      </c>
      <c r="CJ40">
        <v>10</v>
      </c>
      <c r="CL40">
        <v>11</v>
      </c>
      <c r="CM40">
        <v>3</v>
      </c>
      <c r="CN40">
        <v>2</v>
      </c>
      <c r="CO40">
        <v>5</v>
      </c>
      <c r="CP40">
        <v>11</v>
      </c>
      <c r="CQ40">
        <v>5</v>
      </c>
      <c r="CR40">
        <v>2</v>
      </c>
      <c r="CS40">
        <v>0</v>
      </c>
      <c r="CT40">
        <v>11</v>
      </c>
      <c r="CU40">
        <v>2</v>
      </c>
      <c r="CV40">
        <v>2</v>
      </c>
      <c r="CW40">
        <v>8</v>
      </c>
      <c r="CX40">
        <v>11</v>
      </c>
      <c r="CY40">
        <v>5</v>
      </c>
      <c r="CZ40">
        <v>0</v>
      </c>
      <c r="DA40">
        <v>8</v>
      </c>
      <c r="DC40">
        <f>((7/14)*100)</f>
        <v>50</v>
      </c>
      <c r="DD40">
        <f>((4/14)*100)</f>
        <v>28.571428571428569</v>
      </c>
      <c r="DE40">
        <f>((7/14)*100)</f>
        <v>50</v>
      </c>
      <c r="DF40">
        <f>((7/15)*100)</f>
        <v>46.666666666666664</v>
      </c>
      <c r="DG40">
        <f>((6/15)*100)</f>
        <v>40</v>
      </c>
      <c r="DH40">
        <f>((4/15)*100)</f>
        <v>26.666666666666668</v>
      </c>
      <c r="DI40">
        <f>((4/13)*100)</f>
        <v>30.76923076923077</v>
      </c>
      <c r="DJ40">
        <f>((6/13)*100)</f>
        <v>46.153846153846153</v>
      </c>
      <c r="DK40">
        <f>((10/13)*100)</f>
        <v>76.923076923076934</v>
      </c>
      <c r="DL40">
        <f>((7/13)*100)</f>
        <v>53.846153846153847</v>
      </c>
      <c r="DM40">
        <f>((3/13)*100)</f>
        <v>23.076923076923077</v>
      </c>
      <c r="DN40">
        <f>((10/13)*100)</f>
        <v>76.923076923076934</v>
      </c>
      <c r="DP40">
        <f>((3/11)*100)</f>
        <v>27.27272727272727</v>
      </c>
      <c r="DQ40">
        <f>((2/11)*100)</f>
        <v>18.181818181818183</v>
      </c>
      <c r="DR40">
        <f>((5/11)*100)</f>
        <v>45.454545454545453</v>
      </c>
      <c r="DS40">
        <f>((5/11)*100)</f>
        <v>45.454545454545453</v>
      </c>
      <c r="DT40">
        <f>((2/11)*100)</f>
        <v>18.181818181818183</v>
      </c>
      <c r="DU40">
        <f>((0/11)*100)</f>
        <v>0</v>
      </c>
      <c r="DV40">
        <f>((2/11)*100)</f>
        <v>18.181818181818183</v>
      </c>
      <c r="DW40">
        <f>((2/11)*100)</f>
        <v>18.181818181818183</v>
      </c>
      <c r="DX40">
        <f>((8/11)*100)</f>
        <v>72.727272727272734</v>
      </c>
      <c r="DY40">
        <f>((5/11)*100)</f>
        <v>45.454545454545453</v>
      </c>
      <c r="DZ40">
        <f>((0/11)*100)</f>
        <v>0</v>
      </c>
      <c r="EA40">
        <f>((8/11)*100)</f>
        <v>72.727272727272734</v>
      </c>
    </row>
    <row r="41" spans="1:131" x14ac:dyDescent="0.25">
      <c r="A41">
        <v>187.23828399999999</v>
      </c>
      <c r="B41">
        <v>7.7119119999999999</v>
      </c>
      <c r="C41">
        <v>170.96312</v>
      </c>
      <c r="D41">
        <v>6.331385</v>
      </c>
      <c r="E41">
        <v>166.65718099999998</v>
      </c>
      <c r="F41">
        <v>8.906466</v>
      </c>
      <c r="G41">
        <v>169.96999</v>
      </c>
      <c r="H41">
        <v>5.0396280000000004</v>
      </c>
      <c r="K41">
        <f>(12/200)</f>
        <v>0.06</v>
      </c>
      <c r="L41">
        <f>(15/200)</f>
        <v>7.4999999999999997E-2</v>
      </c>
      <c r="M41">
        <f>(15/200)</f>
        <v>7.4999999999999997E-2</v>
      </c>
      <c r="N41">
        <f>(14/200)</f>
        <v>7.0000000000000007E-2</v>
      </c>
      <c r="P41">
        <f>(11/200)</f>
        <v>5.5E-2</v>
      </c>
      <c r="Q41">
        <f>(10/200)</f>
        <v>0.05</v>
      </c>
      <c r="R41">
        <f>(10/200)</f>
        <v>0.05</v>
      </c>
      <c r="S41">
        <f>(10/200)</f>
        <v>0.05</v>
      </c>
      <c r="U41">
        <f>0.06+0.055</f>
        <v>0.11499999999999999</v>
      </c>
      <c r="V41">
        <f>0.075+0.05</f>
        <v>0.125</v>
      </c>
      <c r="W41">
        <f>0.075+0.05</f>
        <v>0.125</v>
      </c>
      <c r="X41">
        <f>0.07+0.05</f>
        <v>0.12000000000000001</v>
      </c>
      <c r="Z41">
        <f>SQRT((ABS($A$42-$A$41)^2+(ABS($B$42-$B$41)^2)))</f>
        <v>23.842884561655424</v>
      </c>
      <c r="AA41">
        <f>SQRT((ABS($C$42-$C$41)^2+(ABS($D$42-$D$41)^2)))</f>
        <v>22.991986226743627</v>
      </c>
      <c r="AB41">
        <f>SQRT((ABS($E$42-$E$41)^2+(ABS($F$42-$F$41)^2)))</f>
        <v>24.158354159722919</v>
      </c>
      <c r="AC41">
        <f>SQRT((ABS($G$42-$G$41)^2+(ABS($H$42-$H$41)^2)))</f>
        <v>24.236019059945381</v>
      </c>
      <c r="AJ41">
        <f>1/0.115</f>
        <v>8.695652173913043</v>
      </c>
      <c r="AK41">
        <f>1/0.125</f>
        <v>8</v>
      </c>
      <c r="AL41">
        <f>1/0.125</f>
        <v>8</v>
      </c>
      <c r="AM41">
        <f>1/0.12</f>
        <v>8.3333333333333339</v>
      </c>
      <c r="AO41">
        <f>$Z41/$U41</f>
        <v>207.32943097091675</v>
      </c>
      <c r="AP41">
        <f>$AA41/$V41</f>
        <v>183.93588981394902</v>
      </c>
      <c r="AQ41">
        <f>$AB41/$W41</f>
        <v>193.26683327778335</v>
      </c>
      <c r="AR41">
        <f>$AC41/$X41</f>
        <v>201.96682549954483</v>
      </c>
      <c r="AV41">
        <f>((0.06/0.115)*100)</f>
        <v>52.173913043478258</v>
      </c>
      <c r="AW41">
        <f>((0.075/0.125)*100)</f>
        <v>60</v>
      </c>
      <c r="AX41">
        <f>((0.075/0.125)*100)</f>
        <v>60</v>
      </c>
      <c r="AY41">
        <f>((0.07/0.12)*100)</f>
        <v>58.333333333333336</v>
      </c>
      <c r="BA41">
        <f>((0.055/0.115)*100)</f>
        <v>47.826086956521735</v>
      </c>
      <c r="BB41">
        <f>((0.05/0.125)*100)</f>
        <v>40</v>
      </c>
      <c r="BC41">
        <f>((0.05/0.125)*100)</f>
        <v>40</v>
      </c>
      <c r="BD41">
        <f>((0.05/0.12)*100)</f>
        <v>41.666666666666671</v>
      </c>
      <c r="BF41">
        <f>ABS($B$41-$D$41)</f>
        <v>1.3805269999999998</v>
      </c>
      <c r="BG41">
        <f>ABS($F$41-$H$41)</f>
        <v>3.8668379999999996</v>
      </c>
      <c r="BL41">
        <f>SQRT((ABS($A$41-$E$42)^2+(ABS($B$41-$F$42)^2)))</f>
        <v>3.770550987743984</v>
      </c>
      <c r="BM41">
        <f>SQRT((ABS($C$41-$G$41)^2+(ABS($D$41-$H$41)^2)))</f>
        <v>1.6293996882131205</v>
      </c>
      <c r="BO41">
        <f>SQRT((ABS($A$41-$G$42)^2+(ABS($B$41-$H$42)^2)))</f>
        <v>7.4551060636479169</v>
      </c>
      <c r="BP41">
        <f>SQRT((ABS($C$41-$E$41)^2+(ABS($D$41-$F$41)^2)))</f>
        <v>5.0171857478353541</v>
      </c>
      <c r="BR41">
        <f>DEGREES(ACOS((4.8845117643655^2+22.0637546747023^2-19.5545117909175^2)/(2*4.8845117643655*22.0637546747023)))</f>
        <v>53.473575653262962</v>
      </c>
      <c r="BS41">
        <f>DEGREES(ACOS((22.096191858451^2+24.2876458605511^2-4.74966871115672^2)/(2*22.096191858451*24.2876458605511)))</f>
        <v>10.43650594760881</v>
      </c>
      <c r="BU41">
        <v>12</v>
      </c>
      <c r="BV41">
        <v>7</v>
      </c>
      <c r="BW41">
        <v>4</v>
      </c>
      <c r="BX41">
        <v>6</v>
      </c>
      <c r="BY41">
        <v>15</v>
      </c>
      <c r="BZ41">
        <v>7</v>
      </c>
      <c r="CA41">
        <v>8</v>
      </c>
      <c r="CB41">
        <v>5</v>
      </c>
      <c r="CC41">
        <v>15</v>
      </c>
      <c r="CD41">
        <v>4</v>
      </c>
      <c r="CE41">
        <v>8</v>
      </c>
      <c r="CF41">
        <v>12</v>
      </c>
      <c r="CG41">
        <v>14</v>
      </c>
      <c r="CH41">
        <v>6</v>
      </c>
      <c r="CI41">
        <v>6</v>
      </c>
      <c r="CJ41">
        <v>12</v>
      </c>
      <c r="CL41">
        <v>11</v>
      </c>
      <c r="CM41">
        <v>3</v>
      </c>
      <c r="CN41">
        <v>0</v>
      </c>
      <c r="CO41">
        <v>3</v>
      </c>
      <c r="CP41">
        <v>10</v>
      </c>
      <c r="CQ41">
        <v>3</v>
      </c>
      <c r="CR41">
        <v>3</v>
      </c>
      <c r="CS41">
        <v>0</v>
      </c>
      <c r="CT41">
        <v>10</v>
      </c>
      <c r="CU41">
        <v>0</v>
      </c>
      <c r="CV41">
        <v>3</v>
      </c>
      <c r="CW41">
        <v>7</v>
      </c>
      <c r="CX41">
        <v>10</v>
      </c>
      <c r="CY41">
        <v>3</v>
      </c>
      <c r="CZ41">
        <v>0</v>
      </c>
      <c r="DA41">
        <v>7</v>
      </c>
      <c r="DC41">
        <f>((7/12)*100)</f>
        <v>58.333333333333336</v>
      </c>
      <c r="DD41">
        <f>((4/12)*100)</f>
        <v>33.333333333333329</v>
      </c>
      <c r="DE41">
        <f>((6/12)*100)</f>
        <v>50</v>
      </c>
      <c r="DF41">
        <f>((7/15)*100)</f>
        <v>46.666666666666664</v>
      </c>
      <c r="DG41">
        <f>((8/15)*100)</f>
        <v>53.333333333333336</v>
      </c>
      <c r="DH41">
        <f>((5/15)*100)</f>
        <v>33.333333333333329</v>
      </c>
      <c r="DI41">
        <f>((4/15)*100)</f>
        <v>26.666666666666668</v>
      </c>
      <c r="DJ41">
        <f>((8/15)*100)</f>
        <v>53.333333333333336</v>
      </c>
      <c r="DK41">
        <f>((12/15)*100)</f>
        <v>80</v>
      </c>
      <c r="DL41">
        <f>((6/14)*100)</f>
        <v>42.857142857142854</v>
      </c>
      <c r="DM41">
        <f>((6/14)*100)</f>
        <v>42.857142857142854</v>
      </c>
      <c r="DN41">
        <f>((12/14)*100)</f>
        <v>85.714285714285708</v>
      </c>
      <c r="DP41">
        <f>((3/11)*100)</f>
        <v>27.27272727272727</v>
      </c>
      <c r="DQ41">
        <f>((0/11)*100)</f>
        <v>0</v>
      </c>
      <c r="DR41">
        <f>((3/11)*100)</f>
        <v>27.27272727272727</v>
      </c>
      <c r="DS41">
        <f>((3/10)*100)</f>
        <v>30</v>
      </c>
      <c r="DT41">
        <f>((3/10)*100)</f>
        <v>30</v>
      </c>
      <c r="DU41">
        <f>((0/10)*100)</f>
        <v>0</v>
      </c>
      <c r="DV41">
        <f>((0/10)*100)</f>
        <v>0</v>
      </c>
      <c r="DW41">
        <f>((3/10)*100)</f>
        <v>30</v>
      </c>
      <c r="DX41">
        <f>((7/10)*100)</f>
        <v>70</v>
      </c>
      <c r="DY41">
        <f>((3/10)*100)</f>
        <v>30</v>
      </c>
      <c r="DZ41">
        <f>((0/10)*100)</f>
        <v>0</v>
      </c>
      <c r="EA41">
        <f>((7/10)*100)</f>
        <v>70</v>
      </c>
    </row>
    <row r="42" spans="1:131" x14ac:dyDescent="0.25">
      <c r="A42">
        <v>211.069433</v>
      </c>
      <c r="B42">
        <v>8.4598969999999998</v>
      </c>
      <c r="C42">
        <v>193.95262</v>
      </c>
      <c r="D42">
        <v>5.9932720000000002</v>
      </c>
      <c r="E42">
        <v>190.81553500000001</v>
      </c>
      <c r="F42">
        <v>8.9036880000000007</v>
      </c>
      <c r="G42">
        <v>194.20599999999999</v>
      </c>
      <c r="H42">
        <v>5.0605840000000004</v>
      </c>
      <c r="K42">
        <f>(12/200)</f>
        <v>0.06</v>
      </c>
      <c r="L42">
        <f>(15/200)</f>
        <v>7.4999999999999997E-2</v>
      </c>
      <c r="M42">
        <f>(14/200)</f>
        <v>7.0000000000000007E-2</v>
      </c>
      <c r="N42">
        <f>(13/200)</f>
        <v>6.5000000000000002E-2</v>
      </c>
      <c r="P42">
        <f>(10/200)</f>
        <v>0.05</v>
      </c>
      <c r="Q42">
        <f>(8/200)</f>
        <v>0.04</v>
      </c>
      <c r="R42">
        <f>(8/200)</f>
        <v>0.04</v>
      </c>
      <c r="S42">
        <f>(9/200)</f>
        <v>4.4999999999999998E-2</v>
      </c>
      <c r="U42">
        <f>0.06+0.05</f>
        <v>0.11</v>
      </c>
      <c r="V42">
        <f>0.075+0.04</f>
        <v>0.11499999999999999</v>
      </c>
      <c r="W42">
        <f>0.07+0.04</f>
        <v>0.11000000000000001</v>
      </c>
      <c r="X42">
        <f>0.065+0.045</f>
        <v>0.11</v>
      </c>
      <c r="Z42">
        <f>SQRT((ABS($A$43-$A$42)^2+(ABS($B$43-$B$42)^2)))</f>
        <v>19.872960729907003</v>
      </c>
      <c r="AA42">
        <f>SQRT((ABS($C$43-$C$42)^2+(ABS($D$43-$D$42)^2)))</f>
        <v>22.030440502349144</v>
      </c>
      <c r="AB42">
        <f>SQRT((ABS($E$43-$E$42)^2+(ABS($F$43-$F$42)^2)))</f>
        <v>22.657087340848058</v>
      </c>
      <c r="AC42">
        <f>SQRT((ABS($G$43-$G$42)^2+(ABS($H$43-$H$42)^2)))</f>
        <v>22.076575042324844</v>
      </c>
      <c r="AJ42">
        <f>1/0.11</f>
        <v>9.0909090909090917</v>
      </c>
      <c r="AK42">
        <f>1/0.115</f>
        <v>8.695652173913043</v>
      </c>
      <c r="AL42">
        <f>1/0.11</f>
        <v>9.0909090909090917</v>
      </c>
      <c r="AM42">
        <f>1/0.11</f>
        <v>9.0909090909090917</v>
      </c>
      <c r="AO42">
        <f>$Z42/$U42</f>
        <v>180.66327936279095</v>
      </c>
      <c r="AP42">
        <f>$AA42/$V42</f>
        <v>191.56904784651431</v>
      </c>
      <c r="AQ42">
        <f>$AB42/$W42</f>
        <v>205.97352128043687</v>
      </c>
      <c r="AR42">
        <f>$AC42/$X42</f>
        <v>200.69613674840767</v>
      </c>
      <c r="AV42">
        <f>((0.06/0.11)*100)</f>
        <v>54.54545454545454</v>
      </c>
      <c r="AW42">
        <f>((0.075/0.115)*100)</f>
        <v>65.217391304347814</v>
      </c>
      <c r="AX42">
        <f>((0.07/0.11)*100)</f>
        <v>63.636363636363647</v>
      </c>
      <c r="AY42">
        <f>((0.065/0.11)*100)</f>
        <v>59.090909090909093</v>
      </c>
      <c r="BA42">
        <f>((0.05/0.11)*100)</f>
        <v>45.45454545454546</v>
      </c>
      <c r="BB42">
        <f>((0.04/0.115)*100)</f>
        <v>34.782608695652172</v>
      </c>
      <c r="BC42">
        <f>((0.04/0.11)*100)</f>
        <v>36.363636363636367</v>
      </c>
      <c r="BD42">
        <f>((0.045/0.11)*100)</f>
        <v>40.909090909090907</v>
      </c>
      <c r="BF42">
        <f>ABS($B$42-$D$42)</f>
        <v>2.4666249999999996</v>
      </c>
      <c r="BG42">
        <f>ABS($F$42-$H$42)</f>
        <v>3.8431040000000003</v>
      </c>
      <c r="BL42">
        <f>SQRT((ABS($A$42-$E$43)^2+(ABS($B$42-$F$43)^2)))</f>
        <v>2.8542906729954765</v>
      </c>
      <c r="BM42">
        <f>SQRT((ABS($C$42-$G$42)^2+(ABS($D$42-$H$42)^2)))</f>
        <v>0.96649279859913895</v>
      </c>
      <c r="BO42">
        <f>SQRT((ABS($A$42-$G$43)^2+(ABS($B$42-$H$43)^2)))</f>
        <v>5.7217012756062235</v>
      </c>
      <c r="BP42">
        <f>SQRT((ABS($C$42-$E$42)^2+(ABS($D$42-$F$42)^2)))</f>
        <v>4.279231658870656</v>
      </c>
      <c r="BR42">
        <f>DEGREES(ACOS((5.1825083717586^2+24.2251696699456^2-22.096191858451^2)/(2*5.1825083717586*24.2251696699456)))</f>
        <v>60.018863887801281</v>
      </c>
      <c r="BS42" t="e">
        <f>DEGREES(ACOS((4.74966871115672^2+0^2-4.74966871115672^2)/(2*4.74966871115672*0)))</f>
        <v>#DIV/0!</v>
      </c>
      <c r="BU42">
        <v>12</v>
      </c>
      <c r="BV42">
        <v>6</v>
      </c>
      <c r="BW42">
        <v>4</v>
      </c>
      <c r="BX42">
        <v>6</v>
      </c>
      <c r="BY42">
        <v>15</v>
      </c>
      <c r="BZ42">
        <v>7</v>
      </c>
      <c r="CA42">
        <v>8</v>
      </c>
      <c r="CB42">
        <v>6</v>
      </c>
      <c r="CC42">
        <v>14</v>
      </c>
      <c r="CD42">
        <v>4</v>
      </c>
      <c r="CE42">
        <v>8</v>
      </c>
      <c r="CF42">
        <v>11</v>
      </c>
      <c r="CG42">
        <v>13</v>
      </c>
      <c r="CH42">
        <v>6</v>
      </c>
      <c r="CI42">
        <v>5</v>
      </c>
      <c r="CJ42">
        <v>11</v>
      </c>
      <c r="CL42">
        <v>10</v>
      </c>
      <c r="CM42">
        <v>2</v>
      </c>
      <c r="CN42">
        <v>0</v>
      </c>
      <c r="CO42">
        <v>3</v>
      </c>
      <c r="CP42">
        <v>8</v>
      </c>
      <c r="CQ42">
        <v>3</v>
      </c>
      <c r="CR42">
        <v>1</v>
      </c>
      <c r="CS42">
        <v>0</v>
      </c>
      <c r="CT42">
        <v>8</v>
      </c>
      <c r="CU42">
        <v>0</v>
      </c>
      <c r="CV42">
        <v>1</v>
      </c>
      <c r="CW42">
        <v>6</v>
      </c>
      <c r="CX42">
        <v>9</v>
      </c>
      <c r="CY42">
        <v>3</v>
      </c>
      <c r="CZ42">
        <v>0</v>
      </c>
      <c r="DA42">
        <v>6</v>
      </c>
      <c r="DC42">
        <f>((6/12)*100)</f>
        <v>50</v>
      </c>
      <c r="DD42">
        <f>((4/12)*100)</f>
        <v>33.333333333333329</v>
      </c>
      <c r="DE42">
        <f>((6/12)*100)</f>
        <v>50</v>
      </c>
      <c r="DF42">
        <f>((7/15)*100)</f>
        <v>46.666666666666664</v>
      </c>
      <c r="DG42">
        <f>((8/15)*100)</f>
        <v>53.333333333333336</v>
      </c>
      <c r="DH42">
        <f>((6/15)*100)</f>
        <v>40</v>
      </c>
      <c r="DI42">
        <f>((4/14)*100)</f>
        <v>28.571428571428569</v>
      </c>
      <c r="DJ42">
        <f>((8/14)*100)</f>
        <v>57.142857142857139</v>
      </c>
      <c r="DK42">
        <f>((11/14)*100)</f>
        <v>78.571428571428569</v>
      </c>
      <c r="DL42">
        <f>((6/13)*100)</f>
        <v>46.153846153846153</v>
      </c>
      <c r="DM42">
        <f>((5/13)*100)</f>
        <v>38.461538461538467</v>
      </c>
      <c r="DN42">
        <f>((11/13)*100)</f>
        <v>84.615384615384613</v>
      </c>
      <c r="DP42">
        <f>((2/10)*100)</f>
        <v>20</v>
      </c>
      <c r="DQ42">
        <f>((0/10)*100)</f>
        <v>0</v>
      </c>
      <c r="DR42">
        <f>((3/10)*100)</f>
        <v>30</v>
      </c>
      <c r="DS42">
        <f>((3/8)*100)</f>
        <v>37.5</v>
      </c>
      <c r="DT42">
        <f>((1/8)*100)</f>
        <v>12.5</v>
      </c>
      <c r="DU42">
        <f>((0/8)*100)</f>
        <v>0</v>
      </c>
      <c r="DV42">
        <f>((0/8)*100)</f>
        <v>0</v>
      </c>
      <c r="DW42">
        <f>((1/8)*100)</f>
        <v>12.5</v>
      </c>
      <c r="DX42">
        <f>((6/8)*100)</f>
        <v>75</v>
      </c>
      <c r="DY42">
        <f>((3/9)*100)</f>
        <v>33.333333333333329</v>
      </c>
      <c r="DZ42">
        <f>((0/9)*100)</f>
        <v>0</v>
      </c>
      <c r="EA42">
        <f>((6/9)*100)</f>
        <v>66.666666666666657</v>
      </c>
    </row>
    <row r="43" spans="1:131" x14ac:dyDescent="0.25">
      <c r="A43">
        <v>230.941958</v>
      </c>
      <c r="B43">
        <v>8.5914959999999994</v>
      </c>
      <c r="C43">
        <v>215.93773200000001</v>
      </c>
      <c r="D43">
        <v>7.4057729999999999</v>
      </c>
      <c r="E43">
        <v>213.443918</v>
      </c>
      <c r="F43">
        <v>10.043815</v>
      </c>
      <c r="G43">
        <v>216.26025799999999</v>
      </c>
      <c r="H43">
        <v>6.0529900000000003</v>
      </c>
      <c r="K43">
        <f>(11/200)</f>
        <v>5.5E-2</v>
      </c>
      <c r="L43">
        <f>(13/200)</f>
        <v>6.5000000000000002E-2</v>
      </c>
      <c r="M43">
        <f>(15/200)</f>
        <v>7.4999999999999997E-2</v>
      </c>
      <c r="N43">
        <f>(14/200)</f>
        <v>7.0000000000000007E-2</v>
      </c>
      <c r="P43">
        <f>(11/200)</f>
        <v>5.5E-2</v>
      </c>
      <c r="Q43">
        <f>(8/200)</f>
        <v>0.04</v>
      </c>
      <c r="R43">
        <f>(8/200)</f>
        <v>0.04</v>
      </c>
      <c r="S43">
        <f>(9/200)</f>
        <v>4.4999999999999998E-2</v>
      </c>
      <c r="U43">
        <f>0.055+0.055</f>
        <v>0.11</v>
      </c>
      <c r="V43">
        <f>0.065+0.04</f>
        <v>0.10500000000000001</v>
      </c>
      <c r="W43">
        <f>0.075+0.04</f>
        <v>0.11499999999999999</v>
      </c>
      <c r="X43">
        <f>0.07+0.045</f>
        <v>0.115</v>
      </c>
      <c r="Z43">
        <f>SQRT((ABS($A$44-$A$43)^2+(ABS($B$44-$B$43)^2)))</f>
        <v>23.938749731720101</v>
      </c>
      <c r="AA43">
        <f>SQRT((ABS($C$44-$C$43)^2+(ABS($D$44-$D$43)^2)))</f>
        <v>21.728870232987642</v>
      </c>
      <c r="AB43">
        <f>SQRT((ABS($E$44-$E$43)^2+(ABS($F$44-$F$43)^2)))</f>
        <v>22.063754674702317</v>
      </c>
      <c r="AC43">
        <f>SQRT((ABS($G$44-$G$43)^2+(ABS($H$44-$H$43)^2)))</f>
        <v>21.686130321123159</v>
      </c>
      <c r="AJ43">
        <f>1/0.11</f>
        <v>9.0909090909090917</v>
      </c>
      <c r="AK43">
        <f>1/0.105</f>
        <v>9.5238095238095237</v>
      </c>
      <c r="AL43">
        <f>1/0.115</f>
        <v>8.695652173913043</v>
      </c>
      <c r="AM43">
        <f>1/0.115</f>
        <v>8.695652173913043</v>
      </c>
      <c r="AO43">
        <f>$Z43/$U43</f>
        <v>217.62499756109182</v>
      </c>
      <c r="AP43">
        <f>$AA43/$V43</f>
        <v>206.94162126654896</v>
      </c>
      <c r="AQ43">
        <f>$AB43/$W43</f>
        <v>191.85873630175928</v>
      </c>
      <c r="AR43">
        <f>$AC43/$X43</f>
        <v>188.57504627063616</v>
      </c>
      <c r="AV43">
        <f>((0.055/0.11)*100)</f>
        <v>50</v>
      </c>
      <c r="AW43">
        <f>((0.065/0.105)*100)</f>
        <v>61.904761904761905</v>
      </c>
      <c r="AX43">
        <f>((0.075/0.115)*100)</f>
        <v>65.217391304347814</v>
      </c>
      <c r="AY43">
        <f>((0.07/0.115)*100)</f>
        <v>60.869565217391312</v>
      </c>
      <c r="BA43">
        <f>((0.055/0.11)*100)</f>
        <v>50</v>
      </c>
      <c r="BB43">
        <f>((0.04/0.105)*100)</f>
        <v>38.095238095238102</v>
      </c>
      <c r="BC43">
        <f>((0.04/0.115)*100)</f>
        <v>34.782608695652172</v>
      </c>
      <c r="BD43">
        <f>((0.045/0.115)*100)</f>
        <v>39.130434782608688</v>
      </c>
      <c r="BF43">
        <f>ABS($B$43-$D$43)</f>
        <v>1.1857229999999994</v>
      </c>
      <c r="BG43">
        <f>ABS($F$43-$H$43)</f>
        <v>3.9908250000000001</v>
      </c>
      <c r="BL43">
        <f>SQRT((ABS($A$43-$E$44)^2+(ABS($B$43-$F$44)^2)))</f>
        <v>4.6569365445800353</v>
      </c>
      <c r="BM43">
        <f>SQRT((ABS($C$43-$G$43)^2+(ABS($D$43-$H$43)^2)))</f>
        <v>1.3906994160367607</v>
      </c>
      <c r="BO43">
        <f>SQRT((ABS($A$43-$G$44)^2+(ABS($B$43-$H$44)^2)))</f>
        <v>7.8684718644540474</v>
      </c>
      <c r="BP43">
        <f>SQRT((ABS($C$43-$E$43)^2+(ABS($D$43-$F$43)^2)))</f>
        <v>3.6302030053924086</v>
      </c>
      <c r="BR43" t="e">
        <f>DEGREES(ACOS((4.74966871115672^2+0^2-4.74966871115672^2)/(2*4.74966871115672*0)))</f>
        <v>#DIV/0!</v>
      </c>
      <c r="BU43">
        <v>11</v>
      </c>
      <c r="BV43">
        <v>5</v>
      </c>
      <c r="BW43">
        <v>4</v>
      </c>
      <c r="BX43">
        <v>6</v>
      </c>
      <c r="BY43">
        <v>13</v>
      </c>
      <c r="BZ43">
        <v>6</v>
      </c>
      <c r="CA43">
        <v>7</v>
      </c>
      <c r="CB43">
        <v>4</v>
      </c>
      <c r="CC43">
        <v>15</v>
      </c>
      <c r="CD43">
        <v>4</v>
      </c>
      <c r="CE43">
        <v>7</v>
      </c>
      <c r="CF43">
        <v>12</v>
      </c>
      <c r="CG43">
        <v>14</v>
      </c>
      <c r="CH43">
        <v>6</v>
      </c>
      <c r="CI43">
        <v>4</v>
      </c>
      <c r="CJ43">
        <v>12</v>
      </c>
      <c r="CL43">
        <v>11</v>
      </c>
      <c r="CM43">
        <v>4</v>
      </c>
      <c r="CN43">
        <v>0</v>
      </c>
      <c r="CO43">
        <v>3</v>
      </c>
      <c r="CP43">
        <v>8</v>
      </c>
      <c r="CQ43">
        <v>2</v>
      </c>
      <c r="CR43">
        <v>2</v>
      </c>
      <c r="CS43">
        <v>0</v>
      </c>
      <c r="CT43">
        <v>8</v>
      </c>
      <c r="CU43">
        <v>0</v>
      </c>
      <c r="CV43">
        <v>2</v>
      </c>
      <c r="CW43">
        <v>6</v>
      </c>
      <c r="CX43">
        <v>9</v>
      </c>
      <c r="CY43">
        <v>3</v>
      </c>
      <c r="CZ43">
        <v>0</v>
      </c>
      <c r="DA43">
        <v>6</v>
      </c>
      <c r="DC43">
        <f>((5/11)*100)</f>
        <v>45.454545454545453</v>
      </c>
      <c r="DD43">
        <f>((4/11)*100)</f>
        <v>36.363636363636367</v>
      </c>
      <c r="DE43">
        <f>((6/11)*100)</f>
        <v>54.54545454545454</v>
      </c>
      <c r="DF43">
        <f>((6/13)*100)</f>
        <v>46.153846153846153</v>
      </c>
      <c r="DG43">
        <f>((7/13)*100)</f>
        <v>53.846153846153847</v>
      </c>
      <c r="DH43">
        <f>((4/13)*100)</f>
        <v>30.76923076923077</v>
      </c>
      <c r="DI43">
        <f>((4/15)*100)</f>
        <v>26.666666666666668</v>
      </c>
      <c r="DJ43">
        <f>((7/15)*100)</f>
        <v>46.666666666666664</v>
      </c>
      <c r="DK43">
        <f>((12/15)*100)</f>
        <v>80</v>
      </c>
      <c r="DL43">
        <f>((6/14)*100)</f>
        <v>42.857142857142854</v>
      </c>
      <c r="DM43">
        <f>((4/14)*100)</f>
        <v>28.571428571428569</v>
      </c>
      <c r="DN43">
        <f>((12/14)*100)</f>
        <v>85.714285714285708</v>
      </c>
      <c r="DP43">
        <f>((4/11)*100)</f>
        <v>36.363636363636367</v>
      </c>
      <c r="DQ43">
        <f>((0/11)*100)</f>
        <v>0</v>
      </c>
      <c r="DR43">
        <f>((3/11)*100)</f>
        <v>27.27272727272727</v>
      </c>
      <c r="DS43">
        <f>((2/8)*100)</f>
        <v>25</v>
      </c>
      <c r="DT43">
        <f>((2/8)*100)</f>
        <v>25</v>
      </c>
      <c r="DU43">
        <f>((0/8)*100)</f>
        <v>0</v>
      </c>
      <c r="DV43">
        <f>((0/8)*100)</f>
        <v>0</v>
      </c>
      <c r="DW43">
        <f>((2/8)*100)</f>
        <v>25</v>
      </c>
      <c r="DX43">
        <f>((6/8)*100)</f>
        <v>75</v>
      </c>
      <c r="DY43">
        <f>((3/9)*100)</f>
        <v>33.333333333333329</v>
      </c>
      <c r="DZ43">
        <f>((0/9)*100)</f>
        <v>0</v>
      </c>
      <c r="EA43">
        <f>((6/9)*100)</f>
        <v>66.666666666666657</v>
      </c>
    </row>
    <row r="44" spans="1:131" x14ac:dyDescent="0.25">
      <c r="A44">
        <v>254.844435</v>
      </c>
      <c r="B44">
        <v>7.2741759999999998</v>
      </c>
      <c r="C44">
        <v>237.643868</v>
      </c>
      <c r="D44">
        <v>6.4120619999999997</v>
      </c>
      <c r="E44">
        <v>235.501856</v>
      </c>
      <c r="F44">
        <v>9.5372170000000001</v>
      </c>
      <c r="G44">
        <v>237.918454</v>
      </c>
      <c r="H44">
        <v>4.9526289999999999</v>
      </c>
      <c r="K44">
        <f>(10/200)</f>
        <v>0.05</v>
      </c>
      <c r="L44">
        <f>(12/200)</f>
        <v>0.06</v>
      </c>
      <c r="M44">
        <f>(16/200)</f>
        <v>0.08</v>
      </c>
      <c r="N44">
        <f>(15/200)</f>
        <v>7.4999999999999997E-2</v>
      </c>
      <c r="P44">
        <f>(11/200)</f>
        <v>5.5E-2</v>
      </c>
      <c r="Q44">
        <f>(10/200)</f>
        <v>0.05</v>
      </c>
      <c r="R44">
        <f>(9/200)</f>
        <v>4.4999999999999998E-2</v>
      </c>
      <c r="S44">
        <f>(10/200)</f>
        <v>0.05</v>
      </c>
      <c r="U44">
        <f>0.05+0.055</f>
        <v>0.10500000000000001</v>
      </c>
      <c r="V44">
        <f>0.06+0.05</f>
        <v>0.11</v>
      </c>
      <c r="W44">
        <f>0.08+0.045</f>
        <v>0.125</v>
      </c>
      <c r="X44">
        <f>0.075+0.05</f>
        <v>0.125</v>
      </c>
      <c r="Z44">
        <f>SQRT((ABS($A$45-$A$44)^2+(ABS($B$45-$B$44)^2)))</f>
        <v>18.161498459178777</v>
      </c>
      <c r="AA44">
        <f>SQRT((ABS($C$45-$C$44)^2+(ABS($D$45-$D$44)^2)))</f>
        <v>23.858534222411024</v>
      </c>
      <c r="AB44">
        <f>SQRT((ABS($E$45-$E$44)^2+(ABS($F$45-$F$44)^2)))</f>
        <v>24.225169669945615</v>
      </c>
      <c r="AC44">
        <f>SQRT((ABS($G$45-$G$44)^2+(ABS($H$45-$H$44)^2)))</f>
        <v>24.287645860551148</v>
      </c>
      <c r="AJ44">
        <f>1/0.105</f>
        <v>9.5238095238095237</v>
      </c>
      <c r="AK44">
        <f>1/0.11</f>
        <v>9.0909090909090917</v>
      </c>
      <c r="AL44">
        <f>1/0.125</f>
        <v>8</v>
      </c>
      <c r="AM44">
        <f>1/0.125</f>
        <v>8</v>
      </c>
      <c r="AO44">
        <f>$Z44/$U44</f>
        <v>172.96665199217881</v>
      </c>
      <c r="AP44">
        <f>$AA44/$V44</f>
        <v>216.89576565828204</v>
      </c>
      <c r="AQ44">
        <f>$AB44/$W44</f>
        <v>193.80135735956492</v>
      </c>
      <c r="AR44">
        <f>$AC44/$X44</f>
        <v>194.30116688440918</v>
      </c>
      <c r="AV44">
        <f>((0.05/0.105)*100)</f>
        <v>47.61904761904762</v>
      </c>
      <c r="AW44">
        <f>((0.06/0.11)*100)</f>
        <v>54.54545454545454</v>
      </c>
      <c r="AX44">
        <f>((0.08/0.125)*100)</f>
        <v>64</v>
      </c>
      <c r="AY44">
        <f>((0.075/0.125)*100)</f>
        <v>60</v>
      </c>
      <c r="BA44">
        <f>((0.055/0.105)*100)</f>
        <v>52.380952380952387</v>
      </c>
      <c r="BB44">
        <f>((0.05/0.11)*100)</f>
        <v>45.45454545454546</v>
      </c>
      <c r="BC44">
        <f>((0.045/0.125)*100)</f>
        <v>36</v>
      </c>
      <c r="BD44">
        <f>((0.05/0.125)*100)</f>
        <v>40</v>
      </c>
      <c r="BF44">
        <f>ABS($B$44-$D$44)</f>
        <v>0.86211400000000005</v>
      </c>
      <c r="BG44">
        <f>ABS($F$44-$H$44)</f>
        <v>4.5845880000000001</v>
      </c>
      <c r="BL44">
        <f>SQRT((ABS($A$44-$E$45)^2+(ABS($B$44-$F$45)^2)))</f>
        <v>5.0457632684248059</v>
      </c>
      <c r="BM44">
        <f>SQRT((ABS($C$44-$G$44)^2+(ABS($D$44-$H$44)^2)))</f>
        <v>1.4850394448919528</v>
      </c>
      <c r="BO44">
        <f>SQRT((ABS($A$44-$G$45)^2+(ABS($B$44-$H$45)^2)))</f>
        <v>7.8396368627576294</v>
      </c>
      <c r="BP44">
        <f>SQRT((ABS($C$44-$E$44)^2+(ABS($D$44-$F$44)^2)))</f>
        <v>3.7887741001765964</v>
      </c>
      <c r="BU44">
        <v>10</v>
      </c>
      <c r="BV44">
        <v>3</v>
      </c>
      <c r="BW44">
        <v>7</v>
      </c>
      <c r="BX44">
        <v>9</v>
      </c>
      <c r="BY44">
        <v>12</v>
      </c>
      <c r="BZ44">
        <v>5</v>
      </c>
      <c r="CA44">
        <v>5</v>
      </c>
      <c r="CB44">
        <v>2</v>
      </c>
      <c r="CC44">
        <v>16</v>
      </c>
      <c r="CD44">
        <v>7</v>
      </c>
      <c r="CE44">
        <v>5</v>
      </c>
      <c r="CF44">
        <v>13</v>
      </c>
      <c r="CG44">
        <v>15</v>
      </c>
      <c r="CH44">
        <v>9</v>
      </c>
      <c r="CI44">
        <v>4</v>
      </c>
      <c r="CJ44">
        <v>13</v>
      </c>
      <c r="CL44">
        <v>11</v>
      </c>
      <c r="CM44">
        <v>4</v>
      </c>
      <c r="CN44">
        <v>2</v>
      </c>
      <c r="CO44">
        <v>5</v>
      </c>
      <c r="CP44">
        <v>10</v>
      </c>
      <c r="CQ44">
        <v>4</v>
      </c>
      <c r="CR44">
        <v>2</v>
      </c>
      <c r="CS44">
        <v>0</v>
      </c>
      <c r="CT44">
        <v>9</v>
      </c>
      <c r="CU44">
        <v>2</v>
      </c>
      <c r="CV44">
        <v>2</v>
      </c>
      <c r="CW44">
        <v>7</v>
      </c>
      <c r="CX44">
        <v>10</v>
      </c>
      <c r="CY44">
        <v>5</v>
      </c>
      <c r="CZ44">
        <v>0</v>
      </c>
      <c r="DA44">
        <v>7</v>
      </c>
      <c r="DC44">
        <f>((3/10)*100)</f>
        <v>30</v>
      </c>
      <c r="DD44">
        <f>((7/10)*100)</f>
        <v>70</v>
      </c>
      <c r="DE44">
        <f>((9/10)*100)</f>
        <v>90</v>
      </c>
      <c r="DF44">
        <f>((5/12)*100)</f>
        <v>41.666666666666671</v>
      </c>
      <c r="DG44">
        <f>((5/12)*100)</f>
        <v>41.666666666666671</v>
      </c>
      <c r="DH44">
        <f>((2/12)*100)</f>
        <v>16.666666666666664</v>
      </c>
      <c r="DI44">
        <f>((7/16)*100)</f>
        <v>43.75</v>
      </c>
      <c r="DJ44">
        <f>((5/16)*100)</f>
        <v>31.25</v>
      </c>
      <c r="DK44">
        <f>((13/16)*100)</f>
        <v>81.25</v>
      </c>
      <c r="DL44">
        <f>((9/15)*100)</f>
        <v>60</v>
      </c>
      <c r="DM44">
        <f>((4/15)*100)</f>
        <v>26.666666666666668</v>
      </c>
      <c r="DN44">
        <f>((13/15)*100)</f>
        <v>86.666666666666671</v>
      </c>
      <c r="DP44">
        <f>((4/11)*100)</f>
        <v>36.363636363636367</v>
      </c>
      <c r="DQ44">
        <f>((2/11)*100)</f>
        <v>18.181818181818183</v>
      </c>
      <c r="DR44">
        <f>((5/11)*100)</f>
        <v>45.454545454545453</v>
      </c>
      <c r="DS44">
        <f>((4/10)*100)</f>
        <v>40</v>
      </c>
      <c r="DT44">
        <f>((2/10)*100)</f>
        <v>20</v>
      </c>
      <c r="DU44">
        <f>((0/10)*100)</f>
        <v>0</v>
      </c>
      <c r="DV44">
        <f>((2/9)*100)</f>
        <v>22.222222222222221</v>
      </c>
      <c r="DW44">
        <f>((2/9)*100)</f>
        <v>22.222222222222221</v>
      </c>
      <c r="DX44">
        <f>((7/9)*100)</f>
        <v>77.777777777777786</v>
      </c>
      <c r="DY44">
        <f>((5/10)*100)</f>
        <v>50</v>
      </c>
      <c r="DZ44">
        <f>((0/10)*100)</f>
        <v>0</v>
      </c>
      <c r="EA44">
        <f>((7/10)*100)</f>
        <v>70</v>
      </c>
    </row>
    <row r="45" spans="1:131" x14ac:dyDescent="0.25">
      <c r="A45">
        <v>273.00288999999998</v>
      </c>
      <c r="B45">
        <v>7.606649</v>
      </c>
      <c r="C45">
        <v>261.48675400000002</v>
      </c>
      <c r="D45">
        <v>5.5480929999999997</v>
      </c>
      <c r="E45">
        <v>259.709383</v>
      </c>
      <c r="F45">
        <v>8.6128350000000005</v>
      </c>
      <c r="G45">
        <v>262.20309300000002</v>
      </c>
      <c r="H45">
        <v>4.5704640000000003</v>
      </c>
      <c r="Q45">
        <f>(11/200)</f>
        <v>5.5E-2</v>
      </c>
      <c r="BF45">
        <f>ABS($B$45-$D$45)</f>
        <v>2.0585560000000003</v>
      </c>
      <c r="BG45">
        <f>ABS($F$45-$H$45)</f>
        <v>4.0423710000000002</v>
      </c>
      <c r="BI45">
        <v>2.1614635000000004</v>
      </c>
      <c r="BJ45">
        <v>2.2166384999999997</v>
      </c>
      <c r="BP45">
        <f>SQRT((ABS($C$45-$E$45)^2+(ABS($D$45-$F$45)^2)))</f>
        <v>3.5428366033737801</v>
      </c>
      <c r="BS45">
        <f>DEGREES(ACOS((12.3795029228935^2+19.437924973446^2-8.102318703872^2)/(2*12.3795029228935*19.437924973446)))</f>
        <v>14.734398864598294</v>
      </c>
      <c r="CP45">
        <v>11</v>
      </c>
      <c r="CQ45">
        <v>4</v>
      </c>
      <c r="CR45">
        <v>0</v>
      </c>
      <c r="CS45">
        <v>0</v>
      </c>
      <c r="DS45">
        <f>((4/11)*100)</f>
        <v>36.363636363636367</v>
      </c>
      <c r="DT45">
        <f>((0/11)*100)</f>
        <v>0</v>
      </c>
      <c r="DU45">
        <f>((0/11)*100)</f>
        <v>0</v>
      </c>
    </row>
    <row r="46" spans="1:131" x14ac:dyDescent="0.25">
      <c r="A46" t="s">
        <v>22</v>
      </c>
      <c r="B46" t="s">
        <v>22</v>
      </c>
      <c r="C46" t="s">
        <v>22</v>
      </c>
      <c r="D46" t="s">
        <v>22</v>
      </c>
      <c r="E46" t="s">
        <v>22</v>
      </c>
      <c r="F46" t="s">
        <v>22</v>
      </c>
      <c r="G46" t="s">
        <v>22</v>
      </c>
      <c r="H46" t="s">
        <v>22</v>
      </c>
      <c r="BR46">
        <f>DEGREES(ACOS((8.102318703872^2+21.2785819931198^2-14.9114354654826^2)/(2*8.102318703872*21.2785819931198)))</f>
        <v>30.833964619416754</v>
      </c>
      <c r="BS46">
        <f>DEGREES(ACOS((14.9114354654826^2+18.7017463909925^2-5.50571818168213^2)/(2*14.9114354654826*18.7017463909925)))</f>
        <v>13.733916471260866</v>
      </c>
    </row>
    <row r="47" spans="1:131" x14ac:dyDescent="0.25">
      <c r="A47">
        <v>241.22036199999999</v>
      </c>
      <c r="B47">
        <v>6.0405150000000001</v>
      </c>
      <c r="C47">
        <v>232.701909</v>
      </c>
      <c r="D47">
        <v>9.1622160000000008</v>
      </c>
      <c r="E47">
        <v>240.498919</v>
      </c>
      <c r="F47">
        <v>6.3320619999999996</v>
      </c>
      <c r="G47">
        <v>252.76634100000001</v>
      </c>
      <c r="H47">
        <v>7.9941240000000002</v>
      </c>
      <c r="K47">
        <f>(18/200)</f>
        <v>0.09</v>
      </c>
      <c r="L47">
        <f>(15/200)</f>
        <v>7.4999999999999997E-2</v>
      </c>
      <c r="M47">
        <f>(15/200)</f>
        <v>7.4999999999999997E-2</v>
      </c>
      <c r="N47">
        <f>(12/200)</f>
        <v>0.06</v>
      </c>
      <c r="P47">
        <f>(17/200)</f>
        <v>8.5000000000000006E-2</v>
      </c>
      <c r="Q47">
        <f>(15/200)</f>
        <v>7.4999999999999997E-2</v>
      </c>
      <c r="R47">
        <f>(14/200)</f>
        <v>7.0000000000000007E-2</v>
      </c>
      <c r="S47">
        <f>(15/200)</f>
        <v>7.4999999999999997E-2</v>
      </c>
      <c r="U47">
        <f>0.09+0.085</f>
        <v>0.17499999999999999</v>
      </c>
      <c r="V47">
        <f>0.075+0.075</f>
        <v>0.15</v>
      </c>
      <c r="W47">
        <f>0.075+0.07</f>
        <v>0.14500000000000002</v>
      </c>
      <c r="X47">
        <f>0.06+0.075</f>
        <v>0.13500000000000001</v>
      </c>
      <c r="Z47">
        <f>SQRT((ABS($A$48-$A$47)^2+(ABS($B$48-$B$47)^2)))</f>
        <v>21.187740792400515</v>
      </c>
      <c r="AA47">
        <f>SQRT((ABS($C$48-$C$47)^2+(ABS($D$48-$D$47)^2)))</f>
        <v>19.172997870024858</v>
      </c>
      <c r="AB47">
        <f>SQRT((ABS($E$48-$E$47)^2+(ABS($F$48-$F$47)^2)))</f>
        <v>21.278581993119783</v>
      </c>
      <c r="AC47">
        <f>SQRT((ABS($G$48-$G$47)^2+(ABS($H$48-$H$47)^2)))</f>
        <v>19.437924973445966</v>
      </c>
      <c r="AJ47">
        <f>1/0.175</f>
        <v>5.7142857142857144</v>
      </c>
      <c r="AK47">
        <f>1/0.15</f>
        <v>6.666666666666667</v>
      </c>
      <c r="AL47">
        <f>1/0.145</f>
        <v>6.8965517241379315</v>
      </c>
      <c r="AM47">
        <f>1/0.135</f>
        <v>7.4074074074074066</v>
      </c>
      <c r="AO47">
        <f>$Z47/$U47</f>
        <v>121.07280452800295</v>
      </c>
      <c r="AP47">
        <f>$AA47/$V47</f>
        <v>127.81998580016572</v>
      </c>
      <c r="AQ47">
        <f>$AB47/$W47</f>
        <v>146.74884133186055</v>
      </c>
      <c r="AR47">
        <f>$AC47/$X47</f>
        <v>143.98462943293308</v>
      </c>
      <c r="AV47">
        <f>((0.09/0.175)*100)</f>
        <v>51.428571428571438</v>
      </c>
      <c r="AW47">
        <f>((0.075/0.15)*100)</f>
        <v>50</v>
      </c>
      <c r="AX47">
        <f>((0.075/0.145)*100)</f>
        <v>51.724137931034484</v>
      </c>
      <c r="AY47">
        <f>((0.06/0.135)*100)</f>
        <v>44.444444444444443</v>
      </c>
      <c r="BA47">
        <f>((0.085/0.175)*100)</f>
        <v>48.571428571428577</v>
      </c>
      <c r="BB47">
        <f>((0.075/0.15)*100)</f>
        <v>50</v>
      </c>
      <c r="BC47">
        <f>((0.07/0.145)*100)</f>
        <v>48.275862068965523</v>
      </c>
      <c r="BD47">
        <f>((0.075/0.135)*100)</f>
        <v>55.55555555555555</v>
      </c>
      <c r="BF47">
        <f>ABS($B$47-$D$47)</f>
        <v>3.1217010000000007</v>
      </c>
      <c r="BG47">
        <f>ABS($F$47-$H$47)</f>
        <v>1.6620620000000006</v>
      </c>
      <c r="BL47">
        <f>SQRT((ABS($A$47-$E$47)^2+(ABS($B$47-$F$47)^2)))</f>
        <v>0.77812573242246041</v>
      </c>
      <c r="BM47">
        <f>SQRT((ABS($C$47-$G$48)^2+(ABS($D$47-$H$48)^2)))</f>
        <v>1.4329130724485701</v>
      </c>
      <c r="BO47">
        <f>SQRT((ABS($A$47-$G$47)^2+(ABS($B$47-$H$47)^2)))</f>
        <v>11.71009048612872</v>
      </c>
      <c r="BP47">
        <f>SQRT((ABS($C$47-$E$47)^2+(ABS($D$47-$F$47)^2)))</f>
        <v>8.2947656147606743</v>
      </c>
      <c r="BR47">
        <f>DEGREES(ACOS((5.50571818168213^2+23.1700858370035^2-19.2162662029222^2)/(2*5.50571818168213*23.1700858370035)))</f>
        <v>39.134311427929475</v>
      </c>
      <c r="BS47">
        <f>DEGREES(ACOS((19.2162662029222^2+22.6206155870402^2-5.71634024377179^2)/(2*19.2162662029222*22.6206155870402)))</f>
        <v>12.645167325926325</v>
      </c>
      <c r="BU47">
        <v>18</v>
      </c>
      <c r="BV47">
        <v>5</v>
      </c>
      <c r="BW47">
        <v>4</v>
      </c>
      <c r="BX47">
        <v>12</v>
      </c>
      <c r="BY47">
        <v>15</v>
      </c>
      <c r="BZ47">
        <v>5</v>
      </c>
      <c r="CA47">
        <v>10</v>
      </c>
      <c r="CB47">
        <v>3</v>
      </c>
      <c r="CC47">
        <v>15</v>
      </c>
      <c r="CD47">
        <v>3</v>
      </c>
      <c r="CE47">
        <v>10</v>
      </c>
      <c r="CF47">
        <v>8</v>
      </c>
      <c r="CG47">
        <v>12</v>
      </c>
      <c r="CH47">
        <v>12</v>
      </c>
      <c r="CI47">
        <v>0</v>
      </c>
      <c r="CJ47">
        <v>4</v>
      </c>
      <c r="CL47">
        <v>17</v>
      </c>
      <c r="CM47">
        <v>2</v>
      </c>
      <c r="CN47">
        <v>0</v>
      </c>
      <c r="CO47">
        <v>15</v>
      </c>
      <c r="CP47">
        <v>15</v>
      </c>
      <c r="CQ47">
        <v>2</v>
      </c>
      <c r="CR47">
        <v>9</v>
      </c>
      <c r="CS47">
        <v>3</v>
      </c>
      <c r="CT47">
        <v>14</v>
      </c>
      <c r="CU47">
        <v>0</v>
      </c>
      <c r="CV47">
        <v>9</v>
      </c>
      <c r="CW47">
        <v>6</v>
      </c>
      <c r="CX47">
        <v>15</v>
      </c>
      <c r="CY47">
        <v>15</v>
      </c>
      <c r="CZ47">
        <v>2</v>
      </c>
      <c r="DA47">
        <v>0</v>
      </c>
      <c r="DC47">
        <f>((5/18)*100)</f>
        <v>27.777777777777779</v>
      </c>
      <c r="DD47">
        <f>((4/18)*100)</f>
        <v>22.222222222222221</v>
      </c>
      <c r="DE47">
        <f>((12/18)*100)</f>
        <v>66.666666666666657</v>
      </c>
      <c r="DF47">
        <f>((5/15)*100)</f>
        <v>33.333333333333329</v>
      </c>
      <c r="DG47">
        <f>((10/15)*100)</f>
        <v>66.666666666666657</v>
      </c>
      <c r="DH47">
        <f>((3/15)*100)</f>
        <v>20</v>
      </c>
      <c r="DI47">
        <f>((3/15)*100)</f>
        <v>20</v>
      </c>
      <c r="DJ47">
        <f>((10/15)*100)</f>
        <v>66.666666666666657</v>
      </c>
      <c r="DK47">
        <f>((8/15)*100)</f>
        <v>53.333333333333336</v>
      </c>
      <c r="DL47">
        <f>((12/12)*100)</f>
        <v>100</v>
      </c>
      <c r="DM47">
        <f>((0/12)*100)</f>
        <v>0</v>
      </c>
      <c r="DN47">
        <f>((4/12)*100)</f>
        <v>33.333333333333329</v>
      </c>
      <c r="DP47">
        <f>((2/17)*100)</f>
        <v>11.76470588235294</v>
      </c>
      <c r="DQ47">
        <f>((0/17)*100)</f>
        <v>0</v>
      </c>
      <c r="DR47">
        <f>((15/17)*100)</f>
        <v>88.235294117647058</v>
      </c>
      <c r="DS47">
        <f>((2/15)*100)</f>
        <v>13.333333333333334</v>
      </c>
      <c r="DT47">
        <f>((9/15)*100)</f>
        <v>60</v>
      </c>
      <c r="DU47">
        <f>((3/15)*100)</f>
        <v>20</v>
      </c>
      <c r="DV47">
        <f>((0/14)*100)</f>
        <v>0</v>
      </c>
      <c r="DW47">
        <f>((9/14)*100)</f>
        <v>64.285714285714292</v>
      </c>
      <c r="DX47">
        <f>((6/14)*100)</f>
        <v>42.857142857142854</v>
      </c>
      <c r="DY47">
        <f>((15/15)*100)</f>
        <v>100</v>
      </c>
      <c r="DZ47">
        <f>((2/15)*100)</f>
        <v>13.333333333333334</v>
      </c>
      <c r="EA47">
        <f>((0/15)*100)</f>
        <v>0</v>
      </c>
    </row>
    <row r="48" spans="1:131" x14ac:dyDescent="0.25">
      <c r="A48">
        <v>220.102475</v>
      </c>
      <c r="B48">
        <v>7.7595869999999998</v>
      </c>
      <c r="C48">
        <v>213.52953600000001</v>
      </c>
      <c r="D48">
        <v>9.0074229999999993</v>
      </c>
      <c r="E48">
        <v>219.22324800000001</v>
      </c>
      <c r="F48">
        <v>5.9801029999999997</v>
      </c>
      <c r="G48">
        <v>233.474074</v>
      </c>
      <c r="H48">
        <v>10.369279000000001</v>
      </c>
      <c r="K48">
        <f>(13/200)</f>
        <v>6.5000000000000002E-2</v>
      </c>
      <c r="L48">
        <f>(12/200)</f>
        <v>0.06</v>
      </c>
      <c r="M48">
        <f>(16/200)</f>
        <v>0.08</v>
      </c>
      <c r="N48">
        <f>(13/200)</f>
        <v>6.5000000000000002E-2</v>
      </c>
      <c r="P48">
        <f>(12/200)</f>
        <v>0.06</v>
      </c>
      <c r="Q48">
        <f>(11/200)</f>
        <v>5.5E-2</v>
      </c>
      <c r="R48">
        <f>(9/200)</f>
        <v>4.4999999999999998E-2</v>
      </c>
      <c r="S48">
        <f>(13/200)</f>
        <v>6.5000000000000002E-2</v>
      </c>
      <c r="U48">
        <f>0.065+0.06</f>
        <v>0.125</v>
      </c>
      <c r="V48">
        <f>0.06+0.055</f>
        <v>0.11499999999999999</v>
      </c>
      <c r="W48">
        <f>0.08+0.045</f>
        <v>0.125</v>
      </c>
      <c r="X48">
        <f>0.065+0.065</f>
        <v>0.13</v>
      </c>
      <c r="Z48">
        <f>SQRT((ABS($A$49-$A$48)^2+(ABS($B$49-$B$48)^2)))</f>
        <v>20.423306944810342</v>
      </c>
      <c r="AA48">
        <f>SQRT((ABS($C$49-$C$48)^2+(ABS($D$49-$D$48)^2)))</f>
        <v>21.464947005169392</v>
      </c>
      <c r="AB48">
        <f>SQRT((ABS($E$49-$E$48)^2+(ABS($F$49-$F$48)^2)))</f>
        <v>23.170085837003498</v>
      </c>
      <c r="AC48">
        <f>SQRT((ABS($G$49-$G$48)^2+(ABS($H$49-$H$48)^2)))</f>
        <v>18.701746390992508</v>
      </c>
      <c r="AJ48">
        <f>1/0.125</f>
        <v>8</v>
      </c>
      <c r="AK48">
        <f>1/0.115</f>
        <v>8.695652173913043</v>
      </c>
      <c r="AL48">
        <f>1/0.125</f>
        <v>8</v>
      </c>
      <c r="AM48">
        <f>1/0.13</f>
        <v>7.6923076923076916</v>
      </c>
      <c r="AO48">
        <f>$Z48/$U48</f>
        <v>163.38645555848274</v>
      </c>
      <c r="AP48">
        <f>$AA48/$V48</f>
        <v>186.65171308842952</v>
      </c>
      <c r="AQ48">
        <f>$AB48/$W48</f>
        <v>185.36068669602798</v>
      </c>
      <c r="AR48">
        <f>$AC48/$X48</f>
        <v>143.85958762301928</v>
      </c>
      <c r="AV48">
        <f>((0.065/0.125)*100)</f>
        <v>52</v>
      </c>
      <c r="AW48">
        <f>((0.06/0.115)*100)</f>
        <v>52.173913043478258</v>
      </c>
      <c r="AX48">
        <f>((0.08/0.125)*100)</f>
        <v>64</v>
      </c>
      <c r="AY48">
        <f>((0.065/0.13)*100)</f>
        <v>50</v>
      </c>
      <c r="BA48">
        <f>((0.06/0.125)*100)</f>
        <v>48</v>
      </c>
      <c r="BB48">
        <f>((0.055/0.115)*100)</f>
        <v>47.826086956521735</v>
      </c>
      <c r="BC48">
        <f>((0.045/0.125)*100)</f>
        <v>36</v>
      </c>
      <c r="BD48">
        <f>((0.065/0.13)*100)</f>
        <v>50</v>
      </c>
      <c r="BF48">
        <f>ABS($B$48-$D$48)</f>
        <v>1.2478359999999995</v>
      </c>
      <c r="BG48">
        <f>ABS($F$48-$H$48)</f>
        <v>4.3891760000000009</v>
      </c>
      <c r="BL48">
        <f>SQRT((ABS($A$48-$E$48)^2+(ABS($B$48-$F$48)^2)))</f>
        <v>1.984843425508666</v>
      </c>
      <c r="BM48">
        <f>SQRT((ABS($C$48-$G$49)^2+(ABS($D$48-$H$49)^2)))</f>
        <v>1.3011933385907588</v>
      </c>
      <c r="BO48">
        <f>SQRT((ABS($A$48-$G$49)^2+(ABS($B$48-$H$49)^2)))</f>
        <v>5.5073148378588321</v>
      </c>
      <c r="BP48">
        <f>SQRT((ABS($C$48-$E$48)^2+(ABS($D$48-$F$48)^2)))</f>
        <v>6.4484899566754423</v>
      </c>
      <c r="BR48">
        <f>DEGREES(ACOS((5.71634024377179^2+23.6041345737828^2-20.0305516357819^2)/(2*5.71634024377179*23.6041345737828)))</f>
        <v>45.659820024871941</v>
      </c>
      <c r="BS48">
        <f>DEGREES(ACOS((20.0305516357819^2+22.6401380813775^2-5.1978382983626^2)/(2*20.0305516357819*22.6401380813775)))</f>
        <v>12.117233052905688</v>
      </c>
      <c r="BU48">
        <v>13</v>
      </c>
      <c r="BV48">
        <v>4</v>
      </c>
      <c r="BW48">
        <v>4</v>
      </c>
      <c r="BX48">
        <v>8</v>
      </c>
      <c r="BY48">
        <v>12</v>
      </c>
      <c r="BZ48">
        <v>4</v>
      </c>
      <c r="CA48">
        <v>9</v>
      </c>
      <c r="CB48">
        <v>4</v>
      </c>
      <c r="CC48">
        <v>16</v>
      </c>
      <c r="CD48">
        <v>5</v>
      </c>
      <c r="CE48">
        <v>9</v>
      </c>
      <c r="CF48">
        <v>11</v>
      </c>
      <c r="CG48">
        <v>13</v>
      </c>
      <c r="CH48">
        <v>8</v>
      </c>
      <c r="CI48">
        <v>3</v>
      </c>
      <c r="CJ48">
        <v>8</v>
      </c>
      <c r="CL48">
        <v>12</v>
      </c>
      <c r="CM48">
        <v>2</v>
      </c>
      <c r="CN48">
        <v>0</v>
      </c>
      <c r="CO48">
        <v>7</v>
      </c>
      <c r="CP48">
        <v>11</v>
      </c>
      <c r="CQ48">
        <v>2</v>
      </c>
      <c r="CR48">
        <v>6</v>
      </c>
      <c r="CS48">
        <v>1</v>
      </c>
      <c r="CT48">
        <v>9</v>
      </c>
      <c r="CU48">
        <v>0</v>
      </c>
      <c r="CV48">
        <v>6</v>
      </c>
      <c r="CW48">
        <v>4</v>
      </c>
      <c r="CX48">
        <v>13</v>
      </c>
      <c r="CY48">
        <v>7</v>
      </c>
      <c r="CZ48">
        <v>1</v>
      </c>
      <c r="DA48">
        <v>6</v>
      </c>
      <c r="DC48">
        <f>((4/13)*100)</f>
        <v>30.76923076923077</v>
      </c>
      <c r="DD48">
        <f>((4/13)*100)</f>
        <v>30.76923076923077</v>
      </c>
      <c r="DE48">
        <f>((8/13)*100)</f>
        <v>61.53846153846154</v>
      </c>
      <c r="DF48">
        <f>((4/12)*100)</f>
        <v>33.333333333333329</v>
      </c>
      <c r="DG48">
        <f>((9/12)*100)</f>
        <v>75</v>
      </c>
      <c r="DH48">
        <f>((4/12)*100)</f>
        <v>33.333333333333329</v>
      </c>
      <c r="DI48">
        <f>((5/16)*100)</f>
        <v>31.25</v>
      </c>
      <c r="DJ48">
        <f>((9/16)*100)</f>
        <v>56.25</v>
      </c>
      <c r="DK48">
        <f>((11/16)*100)</f>
        <v>68.75</v>
      </c>
      <c r="DL48">
        <f>((8/13)*100)</f>
        <v>61.53846153846154</v>
      </c>
      <c r="DM48">
        <f>((3/13)*100)</f>
        <v>23.076923076923077</v>
      </c>
      <c r="DN48">
        <f>((8/13)*100)</f>
        <v>61.53846153846154</v>
      </c>
      <c r="DP48">
        <f>((2/12)*100)</f>
        <v>16.666666666666664</v>
      </c>
      <c r="DQ48">
        <f>((0/12)*100)</f>
        <v>0</v>
      </c>
      <c r="DR48">
        <f>((7/12)*100)</f>
        <v>58.333333333333336</v>
      </c>
      <c r="DS48">
        <f>((2/11)*100)</f>
        <v>18.181818181818183</v>
      </c>
      <c r="DT48">
        <f>((6/11)*100)</f>
        <v>54.54545454545454</v>
      </c>
      <c r="DU48">
        <f>((1/11)*100)</f>
        <v>9.0909090909090917</v>
      </c>
      <c r="DV48">
        <f>((0/9)*100)</f>
        <v>0</v>
      </c>
      <c r="DW48">
        <f>((6/9)*100)</f>
        <v>66.666666666666657</v>
      </c>
      <c r="DX48">
        <f>((4/9)*100)</f>
        <v>44.444444444444443</v>
      </c>
      <c r="DY48">
        <f>((7/13)*100)</f>
        <v>53.846153846153847</v>
      </c>
      <c r="DZ48">
        <f>((1/13)*100)</f>
        <v>7.6923076923076925</v>
      </c>
      <c r="EA48">
        <f>((6/13)*100)</f>
        <v>46.153846153846153</v>
      </c>
    </row>
    <row r="49" spans="1:131" x14ac:dyDescent="0.25">
      <c r="A49">
        <v>199.76709199999999</v>
      </c>
      <c r="B49">
        <v>5.86653</v>
      </c>
      <c r="C49">
        <v>192.101283</v>
      </c>
      <c r="D49">
        <v>7.7528620000000004</v>
      </c>
      <c r="E49">
        <v>196.07526999999999</v>
      </c>
      <c r="F49">
        <v>4.968178</v>
      </c>
      <c r="G49">
        <v>214.80494899999999</v>
      </c>
      <c r="H49">
        <v>9.265155</v>
      </c>
      <c r="K49">
        <f>(12/200)</f>
        <v>0.06</v>
      </c>
      <c r="L49">
        <f>(12/200)</f>
        <v>0.06</v>
      </c>
      <c r="M49">
        <f>(14/200)</f>
        <v>7.0000000000000007E-2</v>
      </c>
      <c r="N49">
        <f>(14/200)</f>
        <v>7.0000000000000007E-2</v>
      </c>
      <c r="P49">
        <f>(11/200)</f>
        <v>5.5E-2</v>
      </c>
      <c r="Q49">
        <f>(10/200)</f>
        <v>0.05</v>
      </c>
      <c r="R49">
        <f>(9/200)</f>
        <v>4.4999999999999998E-2</v>
      </c>
      <c r="S49">
        <f>(9/200)</f>
        <v>4.4999999999999998E-2</v>
      </c>
      <c r="U49">
        <f>0.06+0.055</f>
        <v>0.11499999999999999</v>
      </c>
      <c r="V49">
        <f>0.06+0.05</f>
        <v>0.11</v>
      </c>
      <c r="W49">
        <f>0.07+0.045</f>
        <v>0.115</v>
      </c>
      <c r="X49">
        <f>0.07+0.045</f>
        <v>0.115</v>
      </c>
      <c r="Z49">
        <f>SQRT((ABS($A$50-$A$49)^2+(ABS($B$50-$B$49)^2)))</f>
        <v>23.921293306327101</v>
      </c>
      <c r="AA49">
        <f>SQRT((ABS($C$50-$C$49)^2+(ABS($D$50-$D$49)^2)))</f>
        <v>22.548467980256927</v>
      </c>
      <c r="AB49">
        <f>SQRT((ABS($E$50-$E$49)^2+(ABS($F$50-$F$49)^2)))</f>
        <v>23.604134573782829</v>
      </c>
      <c r="AC49">
        <f>SQRT((ABS($G$50-$G$49)^2+(ABS($H$50-$H$49)^2)))</f>
        <v>22.62061558704017</v>
      </c>
      <c r="AJ49">
        <f>1/0.115</f>
        <v>8.695652173913043</v>
      </c>
      <c r="AK49">
        <f>1/0.11</f>
        <v>9.0909090909090917</v>
      </c>
      <c r="AL49">
        <f>1/0.115</f>
        <v>8.695652173913043</v>
      </c>
      <c r="AM49">
        <f>1/0.115</f>
        <v>8.695652173913043</v>
      </c>
      <c r="AO49">
        <f>$Z49/$U49</f>
        <v>208.01124614197479</v>
      </c>
      <c r="AP49">
        <f>$AA49/$V49</f>
        <v>204.98607254779023</v>
      </c>
      <c r="AQ49">
        <f>$AB49/$W49</f>
        <v>205.25334411985068</v>
      </c>
      <c r="AR49">
        <f>$AC49/$X49</f>
        <v>196.70100510469712</v>
      </c>
      <c r="AV49">
        <f>((0.06/0.115)*100)</f>
        <v>52.173913043478258</v>
      </c>
      <c r="AW49">
        <f>((0.06/0.11)*100)</f>
        <v>54.54545454545454</v>
      </c>
      <c r="AX49">
        <f>((0.07/0.115)*100)</f>
        <v>60.869565217391312</v>
      </c>
      <c r="AY49">
        <f>((0.07/0.115)*100)</f>
        <v>60.869565217391312</v>
      </c>
      <c r="BA49">
        <f>((0.055/0.115)*100)</f>
        <v>47.826086956521735</v>
      </c>
      <c r="BB49">
        <f>((0.05/0.11)*100)</f>
        <v>45.45454545454546</v>
      </c>
      <c r="BC49">
        <f>((0.045/0.115)*100)</f>
        <v>39.130434782608688</v>
      </c>
      <c r="BD49">
        <f>((0.045/0.115)*100)</f>
        <v>39.130434782608688</v>
      </c>
      <c r="BF49">
        <f>ABS($B$49-$D$49)</f>
        <v>1.8863320000000003</v>
      </c>
      <c r="BG49">
        <f>ABS($F$49-$H$49)</f>
        <v>4.296977</v>
      </c>
      <c r="BL49">
        <f>SQRT((ABS($A$49-$E$49)^2+(ABS($B$49-$F$49)^2)))</f>
        <v>3.7995507623386233</v>
      </c>
      <c r="BM49">
        <f>SQRT((ABS($C$49-$G$50)^2+(ABS($D$49-$H$50)^2)))</f>
        <v>1.405769945392916</v>
      </c>
      <c r="BO49">
        <f>SQRT((ABS($A$49-$G$50)^2+(ABS($B$49-$H$50)^2)))</f>
        <v>8.2653443791639365</v>
      </c>
      <c r="BP49">
        <f>SQRT((ABS($C$49-$E$49)^2+(ABS($D$49-$F$49)^2)))</f>
        <v>4.8525289958973925</v>
      </c>
      <c r="BR49">
        <f>DEGREES(ACOS((5.1978382983626^2+18.8075411598361^2-15.9831463991264^2)/(2*5.1978382983626*18.8075411598361)))</f>
        <v>50.151252347408828</v>
      </c>
      <c r="BS49">
        <f>DEGREES(ACOS((15.9831463991264^2+17.4780020484385^2-3.85737917054586^2)/(2*15.9831463991264*17.4780020484385)))</f>
        <v>12.213039402659748</v>
      </c>
      <c r="BU49">
        <v>12</v>
      </c>
      <c r="BV49">
        <v>5</v>
      </c>
      <c r="BW49">
        <v>4</v>
      </c>
      <c r="BX49">
        <v>7</v>
      </c>
      <c r="BY49">
        <v>12</v>
      </c>
      <c r="BZ49">
        <v>5</v>
      </c>
      <c r="CA49">
        <v>6</v>
      </c>
      <c r="CB49">
        <v>2</v>
      </c>
      <c r="CC49">
        <v>14</v>
      </c>
      <c r="CD49">
        <v>4</v>
      </c>
      <c r="CE49">
        <v>6</v>
      </c>
      <c r="CF49">
        <v>10</v>
      </c>
      <c r="CG49">
        <v>14</v>
      </c>
      <c r="CH49">
        <v>7</v>
      </c>
      <c r="CI49">
        <v>4</v>
      </c>
      <c r="CJ49">
        <v>11</v>
      </c>
      <c r="CL49">
        <v>11</v>
      </c>
      <c r="CM49">
        <v>3</v>
      </c>
      <c r="CN49">
        <v>0</v>
      </c>
      <c r="CO49">
        <v>4</v>
      </c>
      <c r="CP49">
        <v>10</v>
      </c>
      <c r="CQ49">
        <v>3</v>
      </c>
      <c r="CR49">
        <v>3</v>
      </c>
      <c r="CS49">
        <v>0</v>
      </c>
      <c r="CT49">
        <v>9</v>
      </c>
      <c r="CU49">
        <v>1</v>
      </c>
      <c r="CV49">
        <v>3</v>
      </c>
      <c r="CW49">
        <v>6</v>
      </c>
      <c r="CX49">
        <v>9</v>
      </c>
      <c r="CY49">
        <v>4</v>
      </c>
      <c r="CZ49">
        <v>1</v>
      </c>
      <c r="DA49">
        <v>4</v>
      </c>
      <c r="DC49">
        <f>((5/12)*100)</f>
        <v>41.666666666666671</v>
      </c>
      <c r="DD49">
        <f>((4/12)*100)</f>
        <v>33.333333333333329</v>
      </c>
      <c r="DE49">
        <f>((7/12)*100)</f>
        <v>58.333333333333336</v>
      </c>
      <c r="DF49">
        <f>((5/12)*100)</f>
        <v>41.666666666666671</v>
      </c>
      <c r="DG49">
        <f>((6/12)*100)</f>
        <v>50</v>
      </c>
      <c r="DH49">
        <f>((2/12)*100)</f>
        <v>16.666666666666664</v>
      </c>
      <c r="DI49">
        <f>((4/14)*100)</f>
        <v>28.571428571428569</v>
      </c>
      <c r="DJ49">
        <f>((6/14)*100)</f>
        <v>42.857142857142854</v>
      </c>
      <c r="DK49">
        <f>((10/14)*100)</f>
        <v>71.428571428571431</v>
      </c>
      <c r="DL49">
        <f>((7/14)*100)</f>
        <v>50</v>
      </c>
      <c r="DM49">
        <f>((4/14)*100)</f>
        <v>28.571428571428569</v>
      </c>
      <c r="DN49">
        <f>((11/14)*100)</f>
        <v>78.571428571428569</v>
      </c>
      <c r="DP49">
        <f>((3/11)*100)</f>
        <v>27.27272727272727</v>
      </c>
      <c r="DQ49">
        <f>((0/11)*100)</f>
        <v>0</v>
      </c>
      <c r="DR49">
        <f>((4/11)*100)</f>
        <v>36.363636363636367</v>
      </c>
      <c r="DS49">
        <f>((3/10)*100)</f>
        <v>30</v>
      </c>
      <c r="DT49">
        <f>((3/10)*100)</f>
        <v>30</v>
      </c>
      <c r="DU49">
        <f>((0/10)*100)</f>
        <v>0</v>
      </c>
      <c r="DV49">
        <f>((1/9)*100)</f>
        <v>11.111111111111111</v>
      </c>
      <c r="DW49">
        <f>((3/9)*100)</f>
        <v>33.333333333333329</v>
      </c>
      <c r="DX49">
        <f>((6/9)*100)</f>
        <v>66.666666666666657</v>
      </c>
      <c r="DY49">
        <f>((4/9)*100)</f>
        <v>44.444444444444443</v>
      </c>
      <c r="DZ49">
        <f>((1/9)*100)</f>
        <v>11.111111111111111</v>
      </c>
      <c r="EA49">
        <f>((4/9)*100)</f>
        <v>44.444444444444443</v>
      </c>
    </row>
    <row r="50" spans="1:131" x14ac:dyDescent="0.25">
      <c r="A50">
        <v>175.852881</v>
      </c>
      <c r="B50">
        <v>6.4485830000000002</v>
      </c>
      <c r="C50">
        <v>169.570527</v>
      </c>
      <c r="D50">
        <v>8.6464180000000006</v>
      </c>
      <c r="E50">
        <v>172.47867099999999</v>
      </c>
      <c r="F50">
        <v>5.5645709999999999</v>
      </c>
      <c r="G50">
        <v>192.184596</v>
      </c>
      <c r="H50">
        <v>9.1561610000000009</v>
      </c>
      <c r="K50">
        <f>(12/200)</f>
        <v>0.06</v>
      </c>
      <c r="L50">
        <f>(12/200)</f>
        <v>0.06</v>
      </c>
      <c r="M50">
        <f>(15/200)</f>
        <v>7.4999999999999997E-2</v>
      </c>
      <c r="N50">
        <f>(13/200)</f>
        <v>6.5000000000000002E-2</v>
      </c>
      <c r="P50">
        <f>(11/200)</f>
        <v>5.5E-2</v>
      </c>
      <c r="Q50">
        <f>(11/200)</f>
        <v>5.5E-2</v>
      </c>
      <c r="R50">
        <f>(10/200)</f>
        <v>0.05</v>
      </c>
      <c r="S50">
        <f>(10/200)</f>
        <v>0.05</v>
      </c>
      <c r="U50">
        <f>0.06+0.055</f>
        <v>0.11499999999999999</v>
      </c>
      <c r="V50">
        <f>0.06+0.055</f>
        <v>0.11499999999999999</v>
      </c>
      <c r="W50">
        <f>0.075+0.05</f>
        <v>0.125</v>
      </c>
      <c r="X50">
        <f>0.065+0.05</f>
        <v>0.115</v>
      </c>
      <c r="Z50">
        <f>SQRT((ABS($A$51-$A$50)^2+(ABS($B$51-$B$50)^2)))</f>
        <v>19.469463635882782</v>
      </c>
      <c r="AA50">
        <f>SQRT((ABS($C$51-$C$50)^2+(ABS($D$51-$D$50)^2)))</f>
        <v>17.174566487607017</v>
      </c>
      <c r="AB50">
        <f>SQRT((ABS($E$51-$E$50)^2+(ABS($F$51-$F$50)^2)))</f>
        <v>18.807541159836056</v>
      </c>
      <c r="AC50">
        <f>SQRT((ABS($G$51-$G$50)^2+(ABS($H$51-$H$50)^2)))</f>
        <v>22.640138081377518</v>
      </c>
      <c r="AJ50">
        <f>1/0.115</f>
        <v>8.695652173913043</v>
      </c>
      <c r="AK50">
        <f>1/0.115</f>
        <v>8.695652173913043</v>
      </c>
      <c r="AL50">
        <f>1/0.125</f>
        <v>8</v>
      </c>
      <c r="AM50">
        <f>1/0.115</f>
        <v>8.695652173913043</v>
      </c>
      <c r="AO50">
        <f>$Z50/$U50</f>
        <v>169.29968379028509</v>
      </c>
      <c r="AP50">
        <f>$AA50/$V50</f>
        <v>149.34405641397407</v>
      </c>
      <c r="AQ50">
        <f>$AB50/$W50</f>
        <v>150.46032927868845</v>
      </c>
      <c r="AR50">
        <f>$AC50/$X50</f>
        <v>196.87076592502189</v>
      </c>
      <c r="AV50">
        <f>((0.06/0.115)*100)</f>
        <v>52.173913043478258</v>
      </c>
      <c r="AW50">
        <f>((0.06/0.115)*100)</f>
        <v>52.173913043478258</v>
      </c>
      <c r="AX50">
        <f>((0.075/0.125)*100)</f>
        <v>60</v>
      </c>
      <c r="AY50">
        <f>((0.065/0.115)*100)</f>
        <v>56.521739130434781</v>
      </c>
      <c r="BA50">
        <f>((0.055/0.115)*100)</f>
        <v>47.826086956521735</v>
      </c>
      <c r="BB50">
        <f>((0.055/0.115)*100)</f>
        <v>47.826086956521735</v>
      </c>
      <c r="BC50">
        <f>((0.05/0.125)*100)</f>
        <v>40</v>
      </c>
      <c r="BD50">
        <f>((0.05/0.115)*100)</f>
        <v>43.478260869565219</v>
      </c>
      <c r="BF50">
        <f>ABS($B$50-$D$50)</f>
        <v>2.1978350000000004</v>
      </c>
      <c r="BG50">
        <f>ABS($F$50-$H$50)</f>
        <v>3.5915900000000009</v>
      </c>
      <c r="BL50">
        <f>SQRT((ABS($A$50-$E$50)^2+(ABS($B$50-$F$50)^2)))</f>
        <v>3.488089783856493</v>
      </c>
      <c r="BM50">
        <f>SQRT((ABS($C$50-$G$51)^2+(ABS($D$50-$H$51)^2)))</f>
        <v>1.2162080847593477</v>
      </c>
      <c r="BO50">
        <f>SQRT((ABS($A$50-$G$51)^2+(ABS($B$50-$H$51)^2)))</f>
        <v>7.1632614050655095</v>
      </c>
      <c r="BP50">
        <f>SQRT((ABS($C$50-$E$50)^2+(ABS($D$50-$F$50)^2)))</f>
        <v>4.2373437972561261</v>
      </c>
      <c r="BR50">
        <f>DEGREES(ACOS((3.85737917054586^2+28.4580423134678^2-27.2104154674019^2)/(2*3.85737917054586*28.4580423134678)))</f>
        <v>67.410746420583862</v>
      </c>
      <c r="BS50">
        <f>DEGREES(ACOS((27.2104154674019^2+30.7248062449961^2-5.64671028562517^2)/(2*27.2104154674019*30.7248062449961)))</f>
        <v>8.7666601026219588</v>
      </c>
      <c r="BU50">
        <v>12</v>
      </c>
      <c r="BV50">
        <v>5</v>
      </c>
      <c r="BW50">
        <v>4</v>
      </c>
      <c r="BX50">
        <v>7</v>
      </c>
      <c r="BY50">
        <v>12</v>
      </c>
      <c r="BZ50">
        <v>5</v>
      </c>
      <c r="CA50">
        <v>5</v>
      </c>
      <c r="CB50">
        <v>2</v>
      </c>
      <c r="CC50">
        <v>15</v>
      </c>
      <c r="CD50">
        <v>5</v>
      </c>
      <c r="CE50">
        <v>5</v>
      </c>
      <c r="CF50">
        <v>12</v>
      </c>
      <c r="CG50">
        <v>13</v>
      </c>
      <c r="CH50">
        <v>7</v>
      </c>
      <c r="CI50">
        <v>2</v>
      </c>
      <c r="CJ50">
        <v>10</v>
      </c>
      <c r="CL50">
        <v>11</v>
      </c>
      <c r="CM50">
        <v>4</v>
      </c>
      <c r="CN50">
        <v>1</v>
      </c>
      <c r="CO50">
        <v>5</v>
      </c>
      <c r="CP50">
        <v>11</v>
      </c>
      <c r="CQ50">
        <v>4</v>
      </c>
      <c r="CR50">
        <v>3</v>
      </c>
      <c r="CS50">
        <v>0</v>
      </c>
      <c r="CT50">
        <v>10</v>
      </c>
      <c r="CU50">
        <v>2</v>
      </c>
      <c r="CV50">
        <v>3</v>
      </c>
      <c r="CW50">
        <v>7</v>
      </c>
      <c r="CX50">
        <v>10</v>
      </c>
      <c r="CY50">
        <v>5</v>
      </c>
      <c r="CZ50">
        <v>0</v>
      </c>
      <c r="DA50">
        <v>6</v>
      </c>
      <c r="DC50">
        <f>((5/12)*100)</f>
        <v>41.666666666666671</v>
      </c>
      <c r="DD50">
        <f>((4/12)*100)</f>
        <v>33.333333333333329</v>
      </c>
      <c r="DE50">
        <f>((7/12)*100)</f>
        <v>58.333333333333336</v>
      </c>
      <c r="DF50">
        <f>((5/12)*100)</f>
        <v>41.666666666666671</v>
      </c>
      <c r="DG50">
        <f>((5/12)*100)</f>
        <v>41.666666666666671</v>
      </c>
      <c r="DH50">
        <f>((2/12)*100)</f>
        <v>16.666666666666664</v>
      </c>
      <c r="DI50">
        <f>((5/15)*100)</f>
        <v>33.333333333333329</v>
      </c>
      <c r="DJ50">
        <f>((5/15)*100)</f>
        <v>33.333333333333329</v>
      </c>
      <c r="DK50">
        <f>((12/15)*100)</f>
        <v>80</v>
      </c>
      <c r="DL50">
        <f>((7/13)*100)</f>
        <v>53.846153846153847</v>
      </c>
      <c r="DM50">
        <f>((2/13)*100)</f>
        <v>15.384615384615385</v>
      </c>
      <c r="DN50">
        <f>((10/13)*100)</f>
        <v>76.923076923076934</v>
      </c>
      <c r="DP50">
        <f>((4/11)*100)</f>
        <v>36.363636363636367</v>
      </c>
      <c r="DQ50">
        <f>((1/11)*100)</f>
        <v>9.0909090909090917</v>
      </c>
      <c r="DR50">
        <f>((5/11)*100)</f>
        <v>45.454545454545453</v>
      </c>
      <c r="DS50">
        <f>((4/11)*100)</f>
        <v>36.363636363636367</v>
      </c>
      <c r="DT50">
        <f>((3/11)*100)</f>
        <v>27.27272727272727</v>
      </c>
      <c r="DU50">
        <f>((0/11)*100)</f>
        <v>0</v>
      </c>
      <c r="DV50">
        <f>((2/10)*100)</f>
        <v>20</v>
      </c>
      <c r="DW50">
        <f>((3/10)*100)</f>
        <v>30</v>
      </c>
      <c r="DX50">
        <f>((7/10)*100)</f>
        <v>70</v>
      </c>
      <c r="DY50">
        <f>((5/10)*100)</f>
        <v>50</v>
      </c>
      <c r="DZ50">
        <f>((0/10)*100)</f>
        <v>0</v>
      </c>
      <c r="EA50">
        <f>((6/10)*100)</f>
        <v>60</v>
      </c>
    </row>
    <row r="51" spans="1:131" x14ac:dyDescent="0.25">
      <c r="A51">
        <v>156.40185</v>
      </c>
      <c r="B51">
        <v>7.2955819999999996</v>
      </c>
      <c r="C51">
        <v>152.406352</v>
      </c>
      <c r="D51">
        <v>9.2437710000000006</v>
      </c>
      <c r="E51">
        <v>153.76178300000001</v>
      </c>
      <c r="F51">
        <v>7.4089429999999998</v>
      </c>
      <c r="G51">
        <v>169.55547999999999</v>
      </c>
      <c r="H51">
        <v>9.8625330000000009</v>
      </c>
      <c r="K51">
        <f>(12/200)</f>
        <v>0.06</v>
      </c>
      <c r="L51">
        <f>(15/200)</f>
        <v>7.4999999999999997E-2</v>
      </c>
      <c r="M51">
        <f>(13/200)</f>
        <v>6.5000000000000002E-2</v>
      </c>
      <c r="N51">
        <f>(14/200)</f>
        <v>7.0000000000000007E-2</v>
      </c>
      <c r="P51">
        <f>(12/200)</f>
        <v>0.06</v>
      </c>
      <c r="Q51">
        <f>(11/200)</f>
        <v>5.5E-2</v>
      </c>
      <c r="R51">
        <f>(10/200)</f>
        <v>0.05</v>
      </c>
      <c r="S51">
        <f>(10/200)</f>
        <v>0.05</v>
      </c>
      <c r="U51">
        <f>0.06+0.06</f>
        <v>0.12</v>
      </c>
      <c r="V51">
        <f>0.075+0.055</f>
        <v>0.13</v>
      </c>
      <c r="W51">
        <f>0.065+0.05</f>
        <v>0.115</v>
      </c>
      <c r="X51">
        <f>0.07+0.05</f>
        <v>0.12000000000000001</v>
      </c>
      <c r="Z51">
        <f>SQRT((ABS($A$52-$A$51)^2+(ABS($B$52-$B$51)^2)))</f>
        <v>28.664857750862801</v>
      </c>
      <c r="AA51">
        <f>SQRT((ABS($C$52-$C$51)^2+(ABS($D$52-$D$51)^2)))</f>
        <v>31.813422744009696</v>
      </c>
      <c r="AB51">
        <f>SQRT((ABS($E$52-$E$51)^2+(ABS($F$52-$F$51)^2)))</f>
        <v>28.458042313467828</v>
      </c>
      <c r="AC51">
        <f>SQRT((ABS($G$52-$G$51)^2+(ABS($H$52-$H$51)^2)))</f>
        <v>17.478002048438462</v>
      </c>
      <c r="AJ51">
        <f>1/0.12</f>
        <v>8.3333333333333339</v>
      </c>
      <c r="AK51">
        <f>1/0.13</f>
        <v>7.6923076923076916</v>
      </c>
      <c r="AL51">
        <f>1/0.115</f>
        <v>8.695652173913043</v>
      </c>
      <c r="AM51">
        <f>1/0.12</f>
        <v>8.3333333333333339</v>
      </c>
      <c r="AO51">
        <f>$Z51/$U51</f>
        <v>238.87381459052335</v>
      </c>
      <c r="AP51">
        <f>$AA51/$V51</f>
        <v>244.71863649238227</v>
      </c>
      <c r="AQ51">
        <f>$AB51/$W51</f>
        <v>247.46123750841588</v>
      </c>
      <c r="AR51">
        <f>$AC51/$X51</f>
        <v>145.6500170703205</v>
      </c>
      <c r="AV51">
        <f>((0.06/0.12)*100)</f>
        <v>50</v>
      </c>
      <c r="AW51">
        <f>((0.075/0.13)*100)</f>
        <v>57.692307692307686</v>
      </c>
      <c r="AX51">
        <f>((0.065/0.115)*100)</f>
        <v>56.521739130434781</v>
      </c>
      <c r="AY51">
        <f>((0.07/0.12)*100)</f>
        <v>58.333333333333336</v>
      </c>
      <c r="BA51">
        <f>((0.06/0.12)*100)</f>
        <v>50</v>
      </c>
      <c r="BB51">
        <f>((0.055/0.13)*100)</f>
        <v>42.307692307692307</v>
      </c>
      <c r="BC51">
        <f>((0.05/0.115)*100)</f>
        <v>43.478260869565219</v>
      </c>
      <c r="BD51">
        <f>((0.05/0.12)*100)</f>
        <v>41.666666666666671</v>
      </c>
      <c r="BF51">
        <f>ABS($B$51-$D$51)</f>
        <v>1.9481890000000011</v>
      </c>
      <c r="BG51">
        <f>ABS($F$51-$H$51)</f>
        <v>2.453590000000001</v>
      </c>
      <c r="BL51">
        <f>SQRT((ABS($A$51-$E$51)^2+(ABS($B$51-$F$51)^2)))</f>
        <v>2.6424996652431076</v>
      </c>
      <c r="BM51">
        <f>SQRT((ABS($C$51-$G$52)^2+(ABS($D$51-$H$52)^2)))</f>
        <v>1.6767855211779432</v>
      </c>
      <c r="BO51">
        <f>SQRT((ABS($A$51-$G$52)^2+(ABS($B$51-$H$52)^2)))</f>
        <v>5.6022178968787744</v>
      </c>
      <c r="BP51">
        <f>SQRT((ABS($C$51-$E$51)^2+(ABS($D$51-$F$51)^2)))</f>
        <v>2.2811810505404937</v>
      </c>
      <c r="BR51">
        <f>DEGREES(ACOS((5.64671028562517^2+23.1886620105278^2-19.6790811247583^2)/(2*5.64671028562517*23.1886620105278)))</f>
        <v>45.87318833617573</v>
      </c>
      <c r="BS51">
        <f>DEGREES(ACOS((19.6790811247583^2+23.1681683993501^2-5.43195013836063^2)/(2*19.6790811247583*23.1681683993501)))</f>
        <v>11.18905610225735</v>
      </c>
      <c r="BU51">
        <v>12</v>
      </c>
      <c r="BV51">
        <v>6</v>
      </c>
      <c r="BW51">
        <v>5</v>
      </c>
      <c r="BX51">
        <v>7</v>
      </c>
      <c r="BY51">
        <v>15</v>
      </c>
      <c r="BZ51">
        <v>6</v>
      </c>
      <c r="CA51">
        <v>6</v>
      </c>
      <c r="CB51">
        <v>5</v>
      </c>
      <c r="CC51">
        <v>13</v>
      </c>
      <c r="CD51">
        <v>4</v>
      </c>
      <c r="CE51">
        <v>6</v>
      </c>
      <c r="CF51">
        <v>11</v>
      </c>
      <c r="CG51">
        <v>14</v>
      </c>
      <c r="CH51">
        <v>7</v>
      </c>
      <c r="CI51">
        <v>3</v>
      </c>
      <c r="CJ51">
        <v>12</v>
      </c>
      <c r="CL51">
        <v>12</v>
      </c>
      <c r="CM51">
        <v>5</v>
      </c>
      <c r="CN51">
        <v>2</v>
      </c>
      <c r="CO51">
        <v>5</v>
      </c>
      <c r="CP51">
        <v>11</v>
      </c>
      <c r="CQ51">
        <v>5</v>
      </c>
      <c r="CR51">
        <v>1</v>
      </c>
      <c r="CS51">
        <v>0</v>
      </c>
      <c r="CT51">
        <v>10</v>
      </c>
      <c r="CU51">
        <v>3</v>
      </c>
      <c r="CV51">
        <v>1</v>
      </c>
      <c r="CW51">
        <v>8</v>
      </c>
      <c r="CX51">
        <v>10</v>
      </c>
      <c r="CY51">
        <v>5</v>
      </c>
      <c r="CZ51">
        <v>0</v>
      </c>
      <c r="DA51">
        <v>7</v>
      </c>
      <c r="DC51">
        <f>((6/12)*100)</f>
        <v>50</v>
      </c>
      <c r="DD51">
        <f>((5/12)*100)</f>
        <v>41.666666666666671</v>
      </c>
      <c r="DE51">
        <f>((7/12)*100)</f>
        <v>58.333333333333336</v>
      </c>
      <c r="DF51">
        <f>((6/15)*100)</f>
        <v>40</v>
      </c>
      <c r="DG51">
        <f>((6/15)*100)</f>
        <v>40</v>
      </c>
      <c r="DH51">
        <f>((5/15)*100)</f>
        <v>33.333333333333329</v>
      </c>
      <c r="DI51">
        <f>((4/13)*100)</f>
        <v>30.76923076923077</v>
      </c>
      <c r="DJ51">
        <f>((6/13)*100)</f>
        <v>46.153846153846153</v>
      </c>
      <c r="DK51">
        <f>((11/13)*100)</f>
        <v>84.615384615384613</v>
      </c>
      <c r="DL51">
        <f>((7/14)*100)</f>
        <v>50</v>
      </c>
      <c r="DM51">
        <f>((3/14)*100)</f>
        <v>21.428571428571427</v>
      </c>
      <c r="DN51">
        <f>((12/14)*100)</f>
        <v>85.714285714285708</v>
      </c>
      <c r="DP51">
        <f>((5/12)*100)</f>
        <v>41.666666666666671</v>
      </c>
      <c r="DQ51">
        <f>((2/12)*100)</f>
        <v>16.666666666666664</v>
      </c>
      <c r="DR51">
        <f>((5/12)*100)</f>
        <v>41.666666666666671</v>
      </c>
      <c r="DS51">
        <f>((5/11)*100)</f>
        <v>45.454545454545453</v>
      </c>
      <c r="DT51">
        <f>((1/11)*100)</f>
        <v>9.0909090909090917</v>
      </c>
      <c r="DU51">
        <f>((0/11)*100)</f>
        <v>0</v>
      </c>
      <c r="DV51">
        <f>((3/10)*100)</f>
        <v>30</v>
      </c>
      <c r="DW51">
        <f>((1/10)*100)</f>
        <v>10</v>
      </c>
      <c r="DX51">
        <f>((8/10)*100)</f>
        <v>80</v>
      </c>
      <c r="DY51">
        <f>((5/10)*100)</f>
        <v>50</v>
      </c>
      <c r="DZ51">
        <f>((0/10)*100)</f>
        <v>0</v>
      </c>
      <c r="EA51">
        <f>((7/10)*100)</f>
        <v>70</v>
      </c>
    </row>
    <row r="52" spans="1:131" x14ac:dyDescent="0.25">
      <c r="A52">
        <v>127.73827800000001</v>
      </c>
      <c r="B52">
        <v>7.0240859999999996</v>
      </c>
      <c r="C52">
        <v>120.59510900000001</v>
      </c>
      <c r="D52">
        <v>8.8713660000000001</v>
      </c>
      <c r="E52">
        <v>125.337693</v>
      </c>
      <c r="F52">
        <v>6.0192379999999996</v>
      </c>
      <c r="G52">
        <v>152.10792800000002</v>
      </c>
      <c r="H52">
        <v>10.893787</v>
      </c>
      <c r="K52">
        <f>(13/200)</f>
        <v>6.5000000000000002E-2</v>
      </c>
      <c r="L52">
        <f>(15/200)</f>
        <v>7.4999999999999997E-2</v>
      </c>
      <c r="M52">
        <f>(14/200)</f>
        <v>7.0000000000000007E-2</v>
      </c>
      <c r="N52">
        <f>(14/200)</f>
        <v>7.0000000000000007E-2</v>
      </c>
      <c r="P52">
        <f>(12/200)</f>
        <v>0.06</v>
      </c>
      <c r="Q52">
        <f>(10/200)</f>
        <v>0.05</v>
      </c>
      <c r="R52">
        <f>(10/200)</f>
        <v>0.05</v>
      </c>
      <c r="S52">
        <f>(10/200)</f>
        <v>0.05</v>
      </c>
      <c r="U52">
        <f>0.065+0.06</f>
        <v>0.125</v>
      </c>
      <c r="V52">
        <f>0.075+0.05</f>
        <v>0.125</v>
      </c>
      <c r="W52">
        <f>0.07+0.05</f>
        <v>0.12000000000000001</v>
      </c>
      <c r="X52">
        <f>0.07+0.05</f>
        <v>0.12000000000000001</v>
      </c>
      <c r="Z52">
        <f>SQRT((ABS($A$53-$A$52)^2+(ABS($B$53-$B$52)^2)))</f>
        <v>22.915444854817562</v>
      </c>
      <c r="AA52">
        <f>SQRT((ABS($C$53-$C$52)^2+(ABS($D$53-$D$52)^2)))</f>
        <v>23.228654652402799</v>
      </c>
      <c r="AB52">
        <f>SQRT((ABS($E$53-$E$52)^2+(ABS($F$53-$F$52)^2)))</f>
        <v>23.188662010527803</v>
      </c>
      <c r="AC52">
        <f>SQRT((ABS($G$53-$G$52)^2+(ABS($H$53-$H$52)^2)))</f>
        <v>30.724806244996071</v>
      </c>
      <c r="AJ52">
        <f>1/0.125</f>
        <v>8</v>
      </c>
      <c r="AK52">
        <f>1/0.125</f>
        <v>8</v>
      </c>
      <c r="AL52">
        <f>1/0.12</f>
        <v>8.3333333333333339</v>
      </c>
      <c r="AM52">
        <f>1/0.12</f>
        <v>8.3333333333333339</v>
      </c>
      <c r="AO52">
        <f>$Z52/$U52</f>
        <v>183.32355883854049</v>
      </c>
      <c r="AP52">
        <f>$AA52/$V52</f>
        <v>185.82923721922239</v>
      </c>
      <c r="AQ52">
        <f>$AB52/$W52</f>
        <v>193.23885008773169</v>
      </c>
      <c r="AR52">
        <f>$AC52/$X52</f>
        <v>256.04005204163388</v>
      </c>
      <c r="AV52">
        <f>((0.065/0.125)*100)</f>
        <v>52</v>
      </c>
      <c r="AW52">
        <f>((0.075/0.125)*100)</f>
        <v>60</v>
      </c>
      <c r="AX52">
        <f>((0.07/0.12)*100)</f>
        <v>58.333333333333336</v>
      </c>
      <c r="AY52">
        <f>((0.07/0.12)*100)</f>
        <v>58.333333333333336</v>
      </c>
      <c r="BA52">
        <f>((0.06/0.125)*100)</f>
        <v>48</v>
      </c>
      <c r="BB52">
        <f>((0.05/0.125)*100)</f>
        <v>40</v>
      </c>
      <c r="BC52">
        <f>((0.05/0.12)*100)</f>
        <v>41.666666666666671</v>
      </c>
      <c r="BD52">
        <f>((0.05/0.12)*100)</f>
        <v>41.666666666666671</v>
      </c>
      <c r="BF52">
        <f>ABS($B$52-$D$52)</f>
        <v>1.8472800000000005</v>
      </c>
      <c r="BG52">
        <f>ABS($F$52-$H$52)</f>
        <v>4.874549</v>
      </c>
      <c r="BL52">
        <f>SQRT((ABS($A$52-$E$52)^2+(ABS($B$52-$F$52)^2)))</f>
        <v>2.6024080858560659</v>
      </c>
      <c r="BM52">
        <f>SQRT((ABS($C$52-$G$53)^2+(ABS($D$52-$H$53)^2)))</f>
        <v>1.4332187206065234</v>
      </c>
      <c r="BO52">
        <f>SQRT((ABS($A$52-$G$53)^2+(ABS($B$52-$H$53)^2)))</f>
        <v>7.0333150073404234</v>
      </c>
      <c r="BP52">
        <f>SQRT((ABS($C$52-$E$52)^2+(ABS($D$52-$F$52)^2)))</f>
        <v>5.5341428537254025</v>
      </c>
      <c r="BR52">
        <f>DEGREES(ACOS((5.43195013836063^2+21.5758703878472^2-18.0524004513305^2)/(2*5.43195013836063*21.5758703878472)))</f>
        <v>43.815581355843207</v>
      </c>
      <c r="BS52">
        <f>DEGREES(ACOS((18.0524004513305^2+20.4437258404995^2-4.66079436709891^2)/(2*18.0524004513305*20.4437258404995)))</f>
        <v>11.953221435205077</v>
      </c>
      <c r="BU52">
        <v>13</v>
      </c>
      <c r="BV52">
        <v>6</v>
      </c>
      <c r="BW52">
        <v>4</v>
      </c>
      <c r="BX52">
        <v>7</v>
      </c>
      <c r="BY52">
        <v>15</v>
      </c>
      <c r="BZ52">
        <v>6</v>
      </c>
      <c r="CA52">
        <v>8</v>
      </c>
      <c r="CB52">
        <v>5</v>
      </c>
      <c r="CC52">
        <v>14</v>
      </c>
      <c r="CD52">
        <v>3</v>
      </c>
      <c r="CE52">
        <v>8</v>
      </c>
      <c r="CF52">
        <v>11</v>
      </c>
      <c r="CG52">
        <v>14</v>
      </c>
      <c r="CH52">
        <v>7</v>
      </c>
      <c r="CI52">
        <v>4</v>
      </c>
      <c r="CJ52">
        <v>11</v>
      </c>
      <c r="CL52">
        <v>12</v>
      </c>
      <c r="CM52">
        <v>3</v>
      </c>
      <c r="CN52">
        <v>3</v>
      </c>
      <c r="CO52">
        <v>5</v>
      </c>
      <c r="CP52">
        <v>10</v>
      </c>
      <c r="CQ52">
        <v>3</v>
      </c>
      <c r="CR52">
        <v>3</v>
      </c>
      <c r="CS52">
        <v>0</v>
      </c>
      <c r="CT52">
        <v>10</v>
      </c>
      <c r="CU52">
        <v>1</v>
      </c>
      <c r="CV52">
        <v>3</v>
      </c>
      <c r="CW52">
        <v>7</v>
      </c>
      <c r="CX52">
        <v>10</v>
      </c>
      <c r="CY52">
        <v>5</v>
      </c>
      <c r="CZ52">
        <v>0</v>
      </c>
      <c r="DA52">
        <v>8</v>
      </c>
      <c r="DC52">
        <f>((6/13)*100)</f>
        <v>46.153846153846153</v>
      </c>
      <c r="DD52">
        <f>((4/13)*100)</f>
        <v>30.76923076923077</v>
      </c>
      <c r="DE52">
        <f>((7/13)*100)</f>
        <v>53.846153846153847</v>
      </c>
      <c r="DF52">
        <f>((6/15)*100)</f>
        <v>40</v>
      </c>
      <c r="DG52">
        <f>((8/15)*100)</f>
        <v>53.333333333333336</v>
      </c>
      <c r="DH52">
        <f>((5/15)*100)</f>
        <v>33.333333333333329</v>
      </c>
      <c r="DI52">
        <f>((3/14)*100)</f>
        <v>21.428571428571427</v>
      </c>
      <c r="DJ52">
        <f>((8/14)*100)</f>
        <v>57.142857142857139</v>
      </c>
      <c r="DK52">
        <f>((11/14)*100)</f>
        <v>78.571428571428569</v>
      </c>
      <c r="DL52">
        <f>((7/14)*100)</f>
        <v>50</v>
      </c>
      <c r="DM52">
        <f>((4/14)*100)</f>
        <v>28.571428571428569</v>
      </c>
      <c r="DN52">
        <f>((11/14)*100)</f>
        <v>78.571428571428569</v>
      </c>
      <c r="DP52">
        <f>((3/12)*100)</f>
        <v>25</v>
      </c>
      <c r="DQ52">
        <f>((3/12)*100)</f>
        <v>25</v>
      </c>
      <c r="DR52">
        <f>((5/12)*100)</f>
        <v>41.666666666666671</v>
      </c>
      <c r="DS52">
        <f>((3/10)*100)</f>
        <v>30</v>
      </c>
      <c r="DT52">
        <f>((3/10)*100)</f>
        <v>30</v>
      </c>
      <c r="DU52">
        <f>((0/10)*100)</f>
        <v>0</v>
      </c>
      <c r="DV52">
        <f>((1/10)*100)</f>
        <v>10</v>
      </c>
      <c r="DW52">
        <f>((3/10)*100)</f>
        <v>30</v>
      </c>
      <c r="DX52">
        <f>((7/10)*100)</f>
        <v>70</v>
      </c>
      <c r="DY52">
        <f>((5/10)*100)</f>
        <v>50</v>
      </c>
      <c r="DZ52">
        <f>((0/10)*100)</f>
        <v>0</v>
      </c>
      <c r="EA52">
        <f>((8/10)*100)</f>
        <v>80</v>
      </c>
    </row>
    <row r="53" spans="1:131" x14ac:dyDescent="0.25">
      <c r="A53">
        <v>104.82333400000002</v>
      </c>
      <c r="B53">
        <v>6.872579</v>
      </c>
      <c r="C53">
        <v>97.366696000000005</v>
      </c>
      <c r="D53">
        <v>8.7654110000000003</v>
      </c>
      <c r="E53">
        <v>102.14912900000002</v>
      </c>
      <c r="F53">
        <v>5.9518180000000003</v>
      </c>
      <c r="G53">
        <v>121.39441000000001</v>
      </c>
      <c r="H53">
        <v>10.061002</v>
      </c>
      <c r="K53">
        <f>(11/200)</f>
        <v>5.5E-2</v>
      </c>
      <c r="L53">
        <f>(13/200)</f>
        <v>6.5000000000000002E-2</v>
      </c>
      <c r="M53">
        <f>(15/200)</f>
        <v>7.4999999999999997E-2</v>
      </c>
      <c r="N53">
        <f>(14/200)</f>
        <v>7.0000000000000007E-2</v>
      </c>
      <c r="P53">
        <f>(12/200)</f>
        <v>0.06</v>
      </c>
      <c r="Q53">
        <f>(9/200)</f>
        <v>4.4999999999999998E-2</v>
      </c>
      <c r="R53">
        <f>(9/200)</f>
        <v>4.4999999999999998E-2</v>
      </c>
      <c r="S53">
        <f>(10/200)</f>
        <v>0.05</v>
      </c>
      <c r="U53">
        <f>0.055+0.06</f>
        <v>0.11499999999999999</v>
      </c>
      <c r="V53">
        <f>0.065+0.045</f>
        <v>0.11</v>
      </c>
      <c r="W53">
        <f>0.075+0.045</f>
        <v>0.12</v>
      </c>
      <c r="X53">
        <f>0.07+0.05</f>
        <v>0.12000000000000001</v>
      </c>
      <c r="Z53">
        <f>SQRT((ABS($A$54-$A$53)^2+(ABS($B$54-$B$53)^2)))</f>
        <v>21.448231089132484</v>
      </c>
      <c r="AA53">
        <f>SQRT((ABS($C$54-$C$53)^2+(ABS($D$54-$D$53)^2)))</f>
        <v>19.36419283312901</v>
      </c>
      <c r="AB53">
        <f>SQRT((ABS($E$54-$E$53)^2+(ABS($F$54-$F$53)^2)))</f>
        <v>21.575870387847193</v>
      </c>
      <c r="AC53">
        <f>SQRT((ABS($G$54-$G$53)^2+(ABS($H$54-$H$53)^2)))</f>
        <v>23.168168399350108</v>
      </c>
      <c r="AJ53">
        <f>1/0.115</f>
        <v>8.695652173913043</v>
      </c>
      <c r="AK53">
        <f>1/0.11</f>
        <v>9.0909090909090917</v>
      </c>
      <c r="AL53">
        <f>1/0.12</f>
        <v>8.3333333333333339</v>
      </c>
      <c r="AM53">
        <f>1/0.12</f>
        <v>8.3333333333333339</v>
      </c>
      <c r="AO53">
        <f>$Z53/$U53</f>
        <v>186.50635729680423</v>
      </c>
      <c r="AP53">
        <f>$AA53/$V53</f>
        <v>176.03811666480919</v>
      </c>
      <c r="AQ53">
        <f>$AB53/$W53</f>
        <v>179.79891989872661</v>
      </c>
      <c r="AR53">
        <f>$AC53/$X53</f>
        <v>193.06806999458422</v>
      </c>
      <c r="AV53">
        <f>((0.055/0.115)*100)</f>
        <v>47.826086956521735</v>
      </c>
      <c r="AW53">
        <f>((0.065/0.11)*100)</f>
        <v>59.090909090909093</v>
      </c>
      <c r="AX53">
        <f>((0.075/0.12)*100)</f>
        <v>62.5</v>
      </c>
      <c r="AY53">
        <f>((0.07/0.12)*100)</f>
        <v>58.333333333333336</v>
      </c>
      <c r="BA53">
        <f>((0.06/0.115)*100)</f>
        <v>52.173913043478258</v>
      </c>
      <c r="BB53">
        <f>((0.045/0.11)*100)</f>
        <v>40.909090909090907</v>
      </c>
      <c r="BC53">
        <f>((0.045/0.12)*100)</f>
        <v>37.5</v>
      </c>
      <c r="BD53">
        <f>((0.05/0.12)*100)</f>
        <v>41.666666666666671</v>
      </c>
      <c r="BF53">
        <f>ABS($B$53-$D$53)</f>
        <v>1.8928320000000003</v>
      </c>
      <c r="BG53">
        <f>ABS($F$53-$H$53)</f>
        <v>4.1091839999999999</v>
      </c>
      <c r="BL53">
        <f>SQRT((ABS($A$53-$E$53)^2+(ABS($B$53-$F$53)^2)))</f>
        <v>2.8282809622005383</v>
      </c>
      <c r="BM53">
        <f>SQRT((ABS($C$53-$G$54)^2+(ABS($D$53-$H$54)^2)))</f>
        <v>1.2802555671497799</v>
      </c>
      <c r="BO53">
        <f>SQRT((ABS($A$53-$G$54)^2+(ABS($B$53-$H$54)^2)))</f>
        <v>7.1797110502110124</v>
      </c>
      <c r="BP53">
        <f>SQRT((ABS($C$53-$E$53)^2+(ABS($D$53-$F$53)^2)))</f>
        <v>5.5486909239151272</v>
      </c>
      <c r="BR53">
        <f>DEGREES(ACOS((4.66079436709891^2+17.9111687349592^2-15.7582889755503^2)/(2*4.66079436709891*17.9111687349592)))</f>
        <v>55.64902209093102</v>
      </c>
      <c r="BS53">
        <f>DEGREES(ACOS((15.7582889755503^2+19.1696525762547^2-5.58702854218591^2)/(2*15.7582889755503*19.1696525762547)))</f>
        <v>14.625786488627748</v>
      </c>
      <c r="BU53">
        <v>11</v>
      </c>
      <c r="BV53">
        <v>5</v>
      </c>
      <c r="BW53">
        <v>3</v>
      </c>
      <c r="BX53">
        <v>6</v>
      </c>
      <c r="BY53">
        <v>13</v>
      </c>
      <c r="BZ53">
        <v>5</v>
      </c>
      <c r="CA53">
        <v>7</v>
      </c>
      <c r="CB53">
        <v>4</v>
      </c>
      <c r="CC53">
        <v>15</v>
      </c>
      <c r="CD53">
        <v>4</v>
      </c>
      <c r="CE53">
        <v>7</v>
      </c>
      <c r="CF53">
        <v>12</v>
      </c>
      <c r="CG53">
        <v>14</v>
      </c>
      <c r="CH53">
        <v>6</v>
      </c>
      <c r="CI53">
        <v>5</v>
      </c>
      <c r="CJ53">
        <v>11</v>
      </c>
      <c r="CL53">
        <v>12</v>
      </c>
      <c r="CM53">
        <v>3</v>
      </c>
      <c r="CN53">
        <v>1</v>
      </c>
      <c r="CO53">
        <v>4</v>
      </c>
      <c r="CP53">
        <v>9</v>
      </c>
      <c r="CQ53">
        <v>3</v>
      </c>
      <c r="CR53">
        <v>3</v>
      </c>
      <c r="CS53">
        <v>0</v>
      </c>
      <c r="CT53">
        <v>9</v>
      </c>
      <c r="CU53">
        <v>1</v>
      </c>
      <c r="CV53">
        <v>3</v>
      </c>
      <c r="CW53">
        <v>6</v>
      </c>
      <c r="CX53">
        <v>10</v>
      </c>
      <c r="CY53">
        <v>4</v>
      </c>
      <c r="CZ53">
        <v>0</v>
      </c>
      <c r="DA53">
        <v>7</v>
      </c>
      <c r="DC53">
        <f>((5/11)*100)</f>
        <v>45.454545454545453</v>
      </c>
      <c r="DD53">
        <f>((3/11)*100)</f>
        <v>27.27272727272727</v>
      </c>
      <c r="DE53">
        <f>((6/11)*100)</f>
        <v>54.54545454545454</v>
      </c>
      <c r="DF53">
        <f>((5/13)*100)</f>
        <v>38.461538461538467</v>
      </c>
      <c r="DG53">
        <f>((7/13)*100)</f>
        <v>53.846153846153847</v>
      </c>
      <c r="DH53">
        <f>((4/13)*100)</f>
        <v>30.76923076923077</v>
      </c>
      <c r="DI53">
        <f>((4/15)*100)</f>
        <v>26.666666666666668</v>
      </c>
      <c r="DJ53">
        <f>((7/15)*100)</f>
        <v>46.666666666666664</v>
      </c>
      <c r="DK53">
        <f>((12/15)*100)</f>
        <v>80</v>
      </c>
      <c r="DL53">
        <f>((6/14)*100)</f>
        <v>42.857142857142854</v>
      </c>
      <c r="DM53">
        <f>((5/14)*100)</f>
        <v>35.714285714285715</v>
      </c>
      <c r="DN53">
        <f>((11/14)*100)</f>
        <v>78.571428571428569</v>
      </c>
      <c r="DP53">
        <f>((3/12)*100)</f>
        <v>25</v>
      </c>
      <c r="DQ53">
        <f>((1/12)*100)</f>
        <v>8.3333333333333321</v>
      </c>
      <c r="DR53">
        <f>((4/12)*100)</f>
        <v>33.333333333333329</v>
      </c>
      <c r="DS53">
        <f>((3/9)*100)</f>
        <v>33.333333333333329</v>
      </c>
      <c r="DT53">
        <f>((3/9)*100)</f>
        <v>33.333333333333329</v>
      </c>
      <c r="DU53">
        <f>((0/9)*100)</f>
        <v>0</v>
      </c>
      <c r="DV53">
        <f>((1/9)*100)</f>
        <v>11.111111111111111</v>
      </c>
      <c r="DW53">
        <f>((3/9)*100)</f>
        <v>33.333333333333329</v>
      </c>
      <c r="DX53">
        <f>((6/9)*100)</f>
        <v>66.666666666666657</v>
      </c>
      <c r="DY53">
        <f>((4/10)*100)</f>
        <v>40</v>
      </c>
      <c r="DZ53">
        <f>((0/10)*100)</f>
        <v>0</v>
      </c>
      <c r="EA53">
        <f>((7/10)*100)</f>
        <v>70</v>
      </c>
    </row>
    <row r="54" spans="1:131" x14ac:dyDescent="0.25">
      <c r="A54">
        <v>83.375136000000012</v>
      </c>
      <c r="B54">
        <v>6.8349039999999999</v>
      </c>
      <c r="C54">
        <v>78.006622000000007</v>
      </c>
      <c r="D54">
        <v>8.3660379999999996</v>
      </c>
      <c r="E54">
        <v>80.573259000000007</v>
      </c>
      <c r="F54">
        <v>5.9477270000000004</v>
      </c>
      <c r="G54">
        <v>98.228873000000007</v>
      </c>
      <c r="H54">
        <v>9.7118280000000006</v>
      </c>
      <c r="K54">
        <f>(11/200)</f>
        <v>5.5E-2</v>
      </c>
      <c r="L54">
        <f>(14/200)</f>
        <v>7.0000000000000007E-2</v>
      </c>
      <c r="M54">
        <f>(14/200)</f>
        <v>7.0000000000000007E-2</v>
      </c>
      <c r="N54">
        <f>(15/200)</f>
        <v>7.4999999999999997E-2</v>
      </c>
      <c r="P54">
        <f>(12/200)</f>
        <v>0.06</v>
      </c>
      <c r="Q54">
        <f>(10/200)</f>
        <v>0.05</v>
      </c>
      <c r="R54">
        <f>(9/200)</f>
        <v>4.4999999999999998E-2</v>
      </c>
      <c r="S54">
        <f>(9/200)</f>
        <v>4.4999999999999998E-2</v>
      </c>
      <c r="U54">
        <f>0.055+0.06</f>
        <v>0.11499999999999999</v>
      </c>
      <c r="V54">
        <f>0.07+0.05</f>
        <v>0.12000000000000001</v>
      </c>
      <c r="W54">
        <f>0.07+0.045</f>
        <v>0.115</v>
      </c>
      <c r="X54">
        <f>0.075+0.045</f>
        <v>0.12</v>
      </c>
      <c r="Z54">
        <f>SQRT((ABS($A$55-$A$54)^2+(ABS($B$55-$B$54)^2)))</f>
        <v>18.498780749015701</v>
      </c>
      <c r="AA54">
        <f>SQRT((ABS($C$55-$C$54)^2+(ABS($D$55-$D$54)^2)))</f>
        <v>19.977571800971226</v>
      </c>
      <c r="AB54">
        <f>SQRT((ABS($E$55-$E$54)^2+(ABS($F$55-$F$54)^2)))</f>
        <v>17.911168734959194</v>
      </c>
      <c r="AC54">
        <f>SQRT((ABS($G$55-$G$54)^2+(ABS($H$55-$H$54)^2)))</f>
        <v>20.443725840499472</v>
      </c>
      <c r="AJ54">
        <f>1/0.115</f>
        <v>8.695652173913043</v>
      </c>
      <c r="AK54">
        <f>1/0.12</f>
        <v>8.3333333333333339</v>
      </c>
      <c r="AL54">
        <f>1/0.115</f>
        <v>8.695652173913043</v>
      </c>
      <c r="AM54">
        <f>1/0.12</f>
        <v>8.3333333333333339</v>
      </c>
      <c r="AO54">
        <f>$Z54/$U54</f>
        <v>160.85896303491916</v>
      </c>
      <c r="AP54">
        <f>$AA54/$V54</f>
        <v>166.47976500809355</v>
      </c>
      <c r="AQ54">
        <f>$AB54/$W54</f>
        <v>155.74929334747125</v>
      </c>
      <c r="AR54">
        <f>$AC54/$X54</f>
        <v>170.36438200416228</v>
      </c>
      <c r="AV54">
        <f>((0.055/0.115)*100)</f>
        <v>47.826086956521735</v>
      </c>
      <c r="AW54">
        <f>((0.07/0.12)*100)</f>
        <v>58.333333333333336</v>
      </c>
      <c r="AX54">
        <f>((0.07/0.115)*100)</f>
        <v>60.869565217391312</v>
      </c>
      <c r="AY54">
        <f>((0.075/0.12)*100)</f>
        <v>62.5</v>
      </c>
      <c r="BA54">
        <f>((0.06/0.115)*100)</f>
        <v>52.173913043478258</v>
      </c>
      <c r="BB54">
        <f>((0.05/0.12)*100)</f>
        <v>41.666666666666671</v>
      </c>
      <c r="BC54">
        <f>((0.045/0.115)*100)</f>
        <v>39.130434782608688</v>
      </c>
      <c r="BD54">
        <f>((0.045/0.12)*100)</f>
        <v>37.5</v>
      </c>
      <c r="BF54">
        <f>ABS($B$54-$D$54)</f>
        <v>1.5311339999999998</v>
      </c>
      <c r="BG54">
        <f>ABS($F$54-$H$54)</f>
        <v>3.7641010000000001</v>
      </c>
      <c r="BL54">
        <f>SQRT((ABS($A$54-$E$54)^2+(ABS($B$54-$F$54)^2)))</f>
        <v>2.9389790323270466</v>
      </c>
      <c r="BM54">
        <f>SQRT((ABS($C$54-$G$55)^2+(ABS($D$54-$H$55)^2)))</f>
        <v>1.335093555117767</v>
      </c>
      <c r="BO54">
        <f>SQRT((ABS($A$54-$G$55)^2+(ABS($B$54-$H$55)^2)))</f>
        <v>6.2735417014883215</v>
      </c>
      <c r="BP54">
        <f>SQRT((ABS($C$54-$E$54)^2+(ABS($D$54-$F$54)^2)))</f>
        <v>3.5264505643054176</v>
      </c>
      <c r="BR54">
        <f>DEGREES(ACOS((5.58702854218591^2+20.0451624848018^2-16.3325800953562^2)/(2*5.58702854218591*20.0451624848018)))</f>
        <v>42.070150559286581</v>
      </c>
      <c r="BS54">
        <f>DEGREES(ACOS((16.3325800953562^2+21.8349224021768^2-6.9374438189212^2)/(2*16.3325800953562*21.8349224021768)))</f>
        <v>12.846275260187431</v>
      </c>
      <c r="BU54">
        <v>11</v>
      </c>
      <c r="BV54">
        <v>5</v>
      </c>
      <c r="BW54">
        <v>4</v>
      </c>
      <c r="BX54">
        <v>7</v>
      </c>
      <c r="BY54">
        <v>14</v>
      </c>
      <c r="BZ54">
        <v>5</v>
      </c>
      <c r="CA54">
        <v>7</v>
      </c>
      <c r="CB54">
        <v>4</v>
      </c>
      <c r="CC54">
        <v>14</v>
      </c>
      <c r="CD54">
        <v>3</v>
      </c>
      <c r="CE54">
        <v>7</v>
      </c>
      <c r="CF54">
        <v>10</v>
      </c>
      <c r="CG54">
        <v>15</v>
      </c>
      <c r="CH54">
        <v>7</v>
      </c>
      <c r="CI54">
        <v>5</v>
      </c>
      <c r="CJ54">
        <v>12</v>
      </c>
      <c r="CL54">
        <v>12</v>
      </c>
      <c r="CM54">
        <v>4</v>
      </c>
      <c r="CN54">
        <v>1</v>
      </c>
      <c r="CO54">
        <v>4</v>
      </c>
      <c r="CP54">
        <v>10</v>
      </c>
      <c r="CQ54">
        <v>4</v>
      </c>
      <c r="CR54">
        <v>2</v>
      </c>
      <c r="CS54">
        <v>0</v>
      </c>
      <c r="CT54">
        <v>9</v>
      </c>
      <c r="CU54">
        <v>2</v>
      </c>
      <c r="CV54">
        <v>2</v>
      </c>
      <c r="CW54">
        <v>6</v>
      </c>
      <c r="CX54">
        <v>9</v>
      </c>
      <c r="CY54">
        <v>4</v>
      </c>
      <c r="CZ54">
        <v>0</v>
      </c>
      <c r="DA54">
        <v>6</v>
      </c>
      <c r="DC54">
        <f>((5/11)*100)</f>
        <v>45.454545454545453</v>
      </c>
      <c r="DD54">
        <f>((4/11)*100)</f>
        <v>36.363636363636367</v>
      </c>
      <c r="DE54">
        <f>((7/11)*100)</f>
        <v>63.636363636363633</v>
      </c>
      <c r="DF54">
        <f>((5/14)*100)</f>
        <v>35.714285714285715</v>
      </c>
      <c r="DG54">
        <f>((7/14)*100)</f>
        <v>50</v>
      </c>
      <c r="DH54">
        <f>((4/14)*100)</f>
        <v>28.571428571428569</v>
      </c>
      <c r="DI54">
        <f>((3/14)*100)</f>
        <v>21.428571428571427</v>
      </c>
      <c r="DJ54">
        <f>((7/14)*100)</f>
        <v>50</v>
      </c>
      <c r="DK54">
        <f>((10/14)*100)</f>
        <v>71.428571428571431</v>
      </c>
      <c r="DL54">
        <f>((7/15)*100)</f>
        <v>46.666666666666664</v>
      </c>
      <c r="DM54">
        <f>((5/15)*100)</f>
        <v>33.333333333333329</v>
      </c>
      <c r="DN54">
        <f>((12/15)*100)</f>
        <v>80</v>
      </c>
      <c r="DP54">
        <f>((4/12)*100)</f>
        <v>33.333333333333329</v>
      </c>
      <c r="DQ54">
        <f>((1/12)*100)</f>
        <v>8.3333333333333321</v>
      </c>
      <c r="DR54">
        <f>((4/12)*100)</f>
        <v>33.333333333333329</v>
      </c>
      <c r="DS54">
        <f>((4/10)*100)</f>
        <v>40</v>
      </c>
      <c r="DT54">
        <f>((2/10)*100)</f>
        <v>20</v>
      </c>
      <c r="DU54">
        <f>((0/10)*100)</f>
        <v>0</v>
      </c>
      <c r="DV54">
        <f>((2/9)*100)</f>
        <v>22.222222222222221</v>
      </c>
      <c r="DW54">
        <f>((2/9)*100)</f>
        <v>22.222222222222221</v>
      </c>
      <c r="DX54">
        <f>((6/9)*100)</f>
        <v>66.666666666666657</v>
      </c>
      <c r="DY54">
        <f>((4/9)*100)</f>
        <v>44.444444444444443</v>
      </c>
      <c r="DZ54">
        <f>((0/9)*100)</f>
        <v>0</v>
      </c>
      <c r="EA54">
        <f>((6/9)*100)</f>
        <v>66.666666666666657</v>
      </c>
    </row>
    <row r="55" spans="1:131" x14ac:dyDescent="0.25">
      <c r="A55">
        <v>64.886009000000016</v>
      </c>
      <c r="B55">
        <v>6.237349</v>
      </c>
      <c r="C55">
        <v>58.031166000000013</v>
      </c>
      <c r="D55">
        <v>8.0752930000000003</v>
      </c>
      <c r="E55">
        <v>62.677673000000013</v>
      </c>
      <c r="F55">
        <v>5.200755</v>
      </c>
      <c r="G55">
        <v>77.785168000000013</v>
      </c>
      <c r="H55">
        <v>9.6826369999999997</v>
      </c>
      <c r="K55">
        <f>(12/200)</f>
        <v>0.06</v>
      </c>
      <c r="L55">
        <f>(15/200)</f>
        <v>7.4999999999999997E-2</v>
      </c>
      <c r="M55">
        <f>(14/200)</f>
        <v>7.0000000000000007E-2</v>
      </c>
      <c r="N55">
        <f>(14/200)</f>
        <v>7.0000000000000007E-2</v>
      </c>
      <c r="P55">
        <f>(13/200)</f>
        <v>6.5000000000000002E-2</v>
      </c>
      <c r="Q55">
        <f>(12/200)</f>
        <v>0.06</v>
      </c>
      <c r="R55">
        <f>(11/200)</f>
        <v>5.5E-2</v>
      </c>
      <c r="S55">
        <f>(10/200)</f>
        <v>0.05</v>
      </c>
      <c r="U55">
        <f>0.06+0.065</f>
        <v>0.125</v>
      </c>
      <c r="V55">
        <f>0.075+0.06</f>
        <v>0.13500000000000001</v>
      </c>
      <c r="W55">
        <f>0.07+0.055</f>
        <v>0.125</v>
      </c>
      <c r="X55">
        <f>0.07+0.05</f>
        <v>0.12000000000000001</v>
      </c>
      <c r="Z55">
        <f>SQRT((ABS($A$56-$A$55)^2+(ABS($B$56-$B$55)^2)))</f>
        <v>21.183390150549933</v>
      </c>
      <c r="AA55">
        <f>SQRT((ABS($C$56-$C$55)^2+(ABS($D$56-$D$55)^2)))</f>
        <v>22.003798589991799</v>
      </c>
      <c r="AB55">
        <f>SQRT((ABS($E$56-$E$55)^2+(ABS($F$56-$F$55)^2)))</f>
        <v>20.045162484801789</v>
      </c>
      <c r="AC55">
        <f>SQRT((ABS($G$56-$G$55)^2+(ABS($H$56-$H$55)^2)))</f>
        <v>19.169652576254713</v>
      </c>
      <c r="AJ55">
        <f>1/0.125</f>
        <v>8</v>
      </c>
      <c r="AK55">
        <f>1/0.135</f>
        <v>7.4074074074074066</v>
      </c>
      <c r="AL55">
        <f>1/0.125</f>
        <v>8</v>
      </c>
      <c r="AM55">
        <f>1/0.12</f>
        <v>8.3333333333333339</v>
      </c>
      <c r="AO55">
        <f>$Z55/$U55</f>
        <v>169.46712120439946</v>
      </c>
      <c r="AP55">
        <f>$AA55/$V55</f>
        <v>162.99110066660592</v>
      </c>
      <c r="AQ55">
        <f>$AB55/$W55</f>
        <v>160.36129987841431</v>
      </c>
      <c r="AR55">
        <f>$AC55/$X55</f>
        <v>159.74710480212258</v>
      </c>
      <c r="AV55">
        <f>((0.06/0.125)*100)</f>
        <v>48</v>
      </c>
      <c r="AW55">
        <f>((0.075/0.135)*100)</f>
        <v>55.55555555555555</v>
      </c>
      <c r="AX55">
        <f>((0.07/0.125)*100)</f>
        <v>56.000000000000007</v>
      </c>
      <c r="AY55">
        <f>((0.07/0.12)*100)</f>
        <v>58.333333333333336</v>
      </c>
      <c r="BA55">
        <f>((0.065/0.125)*100)</f>
        <v>52</v>
      </c>
      <c r="BB55">
        <f>((0.06/0.135)*100)</f>
        <v>44.444444444444443</v>
      </c>
      <c r="BC55">
        <f>((0.055/0.125)*100)</f>
        <v>44</v>
      </c>
      <c r="BD55">
        <f>((0.05/0.12)*100)</f>
        <v>41.666666666666671</v>
      </c>
      <c r="BF55">
        <f>ABS($B$55-$D$55)</f>
        <v>1.8379440000000002</v>
      </c>
      <c r="BG55">
        <f>ABS($F$55-$H$55)</f>
        <v>4.4818819999999997</v>
      </c>
      <c r="BL55">
        <f>SQRT((ABS($A$55-$E$55)^2+(ABS($B$55-$F$55)^2)))</f>
        <v>2.4395235210450443</v>
      </c>
      <c r="BM55">
        <f>SQRT((ABS($C$55-$G$56)^2+(ABS($D$55-$H$56)^2)))</f>
        <v>1.1399435485027321</v>
      </c>
      <c r="BO55">
        <f>SQRT((ABS($A$55-$G$56)^2+(ABS($B$55-$H$56)^2)))</f>
        <v>6.8618843311827993</v>
      </c>
      <c r="BP55">
        <f>SQRT((ABS($C$55-$E$55)^2+(ABS($D$55-$F$55)^2)))</f>
        <v>5.4637895287513594</v>
      </c>
      <c r="BR55">
        <f>DEGREES(ACOS((6.9374438189212^2+16.1894695247836^2-10.8450655481803^2)/(2*6.9374438189212*16.1894695247836)))</f>
        <v>30.965997554445696</v>
      </c>
      <c r="BS55">
        <f>DEGREES(ACOS((10.8450655481803^2+16.6075045513614^2-7.22249165655191^2)/(2*10.8450655481803*16.6075045513614)))</f>
        <v>18.671613883611574</v>
      </c>
      <c r="BU55">
        <v>12</v>
      </c>
      <c r="BV55">
        <v>4</v>
      </c>
      <c r="BW55">
        <v>3</v>
      </c>
      <c r="BX55">
        <v>7</v>
      </c>
      <c r="BY55">
        <v>15</v>
      </c>
      <c r="BZ55">
        <v>4</v>
      </c>
      <c r="CA55">
        <v>9</v>
      </c>
      <c r="CB55">
        <v>4</v>
      </c>
      <c r="CC55">
        <v>14</v>
      </c>
      <c r="CD55">
        <v>2</v>
      </c>
      <c r="CE55">
        <v>9</v>
      </c>
      <c r="CF55">
        <v>9</v>
      </c>
      <c r="CG55">
        <v>14</v>
      </c>
      <c r="CH55">
        <v>7</v>
      </c>
      <c r="CI55">
        <v>3</v>
      </c>
      <c r="CJ55">
        <v>10</v>
      </c>
      <c r="CL55">
        <v>13</v>
      </c>
      <c r="CM55">
        <v>4</v>
      </c>
      <c r="CN55">
        <v>2</v>
      </c>
      <c r="CO55">
        <v>6</v>
      </c>
      <c r="CP55">
        <v>12</v>
      </c>
      <c r="CQ55">
        <v>4</v>
      </c>
      <c r="CR55">
        <v>5</v>
      </c>
      <c r="CS55">
        <v>1</v>
      </c>
      <c r="CT55">
        <v>11</v>
      </c>
      <c r="CU55">
        <v>2</v>
      </c>
      <c r="CV55">
        <v>5</v>
      </c>
      <c r="CW55">
        <v>7</v>
      </c>
      <c r="CX55">
        <v>10</v>
      </c>
      <c r="CY55">
        <v>6</v>
      </c>
      <c r="CZ55">
        <v>0</v>
      </c>
      <c r="DA55">
        <v>6</v>
      </c>
      <c r="DC55">
        <f>((4/12)*100)</f>
        <v>33.333333333333329</v>
      </c>
      <c r="DD55">
        <f>((3/12)*100)</f>
        <v>25</v>
      </c>
      <c r="DE55">
        <f>((7/12)*100)</f>
        <v>58.333333333333336</v>
      </c>
      <c r="DF55">
        <f>((4/15)*100)</f>
        <v>26.666666666666668</v>
      </c>
      <c r="DG55">
        <f>((9/15)*100)</f>
        <v>60</v>
      </c>
      <c r="DH55">
        <f>((4/15)*100)</f>
        <v>26.666666666666668</v>
      </c>
      <c r="DI55">
        <f>((2/14)*100)</f>
        <v>14.285714285714285</v>
      </c>
      <c r="DJ55">
        <f>((9/14)*100)</f>
        <v>64.285714285714292</v>
      </c>
      <c r="DK55">
        <f>((9/14)*100)</f>
        <v>64.285714285714292</v>
      </c>
      <c r="DL55">
        <f>((7/14)*100)</f>
        <v>50</v>
      </c>
      <c r="DM55">
        <f>((3/14)*100)</f>
        <v>21.428571428571427</v>
      </c>
      <c r="DN55">
        <f>((10/14)*100)</f>
        <v>71.428571428571431</v>
      </c>
      <c r="DP55">
        <f>((4/13)*100)</f>
        <v>30.76923076923077</v>
      </c>
      <c r="DQ55">
        <f>((2/13)*100)</f>
        <v>15.384615384615385</v>
      </c>
      <c r="DR55">
        <f>((6/13)*100)</f>
        <v>46.153846153846153</v>
      </c>
      <c r="DS55">
        <f>((4/12)*100)</f>
        <v>33.333333333333329</v>
      </c>
      <c r="DT55">
        <f>((5/12)*100)</f>
        <v>41.666666666666671</v>
      </c>
      <c r="DU55">
        <f>((1/12)*100)</f>
        <v>8.3333333333333321</v>
      </c>
      <c r="DV55">
        <f>((2/11)*100)</f>
        <v>18.181818181818183</v>
      </c>
      <c r="DW55">
        <f>((5/11)*100)</f>
        <v>45.454545454545453</v>
      </c>
      <c r="DX55">
        <f>((7/11)*100)</f>
        <v>63.636363636363633</v>
      </c>
      <c r="DY55">
        <f>((6/10)*100)</f>
        <v>60</v>
      </c>
      <c r="DZ55">
        <f>((0/10)*100)</f>
        <v>0</v>
      </c>
      <c r="EA55">
        <f>((6/10)*100)</f>
        <v>60</v>
      </c>
    </row>
    <row r="56" spans="1:131" x14ac:dyDescent="0.25">
      <c r="A56">
        <v>43.718113000000017</v>
      </c>
      <c r="B56">
        <v>7.047409</v>
      </c>
      <c r="C56">
        <v>36.030840000000012</v>
      </c>
      <c r="D56">
        <v>8.4662000000000006</v>
      </c>
      <c r="E56">
        <v>42.638889000000013</v>
      </c>
      <c r="F56">
        <v>5.7063980000000001</v>
      </c>
      <c r="G56">
        <v>58.626033000000014</v>
      </c>
      <c r="H56">
        <v>9.0477150000000002</v>
      </c>
      <c r="K56">
        <f>(12/200)</f>
        <v>0.06</v>
      </c>
      <c r="L56">
        <f>(17/200)</f>
        <v>8.5000000000000006E-2</v>
      </c>
      <c r="M56">
        <f>(14/200)</f>
        <v>7.0000000000000007E-2</v>
      </c>
      <c r="N56">
        <f>(15/200)</f>
        <v>7.4999999999999997E-2</v>
      </c>
      <c r="P56">
        <f>(14/200)</f>
        <v>7.0000000000000007E-2</v>
      </c>
      <c r="Q56">
        <f>(12/200)</f>
        <v>0.06</v>
      </c>
      <c r="R56">
        <f>(12/200)</f>
        <v>0.06</v>
      </c>
      <c r="S56">
        <f>(12/200)</f>
        <v>0.06</v>
      </c>
      <c r="U56">
        <f>0.06+0.07</f>
        <v>0.13</v>
      </c>
      <c r="V56">
        <f>0.085+0.06</f>
        <v>0.14500000000000002</v>
      </c>
      <c r="W56">
        <f>0.07+0.06</f>
        <v>0.13</v>
      </c>
      <c r="X56">
        <f>0.075+0.06</f>
        <v>0.13500000000000001</v>
      </c>
      <c r="Z56">
        <f>SQRT((ABS($A$57-$A$56)^2+(ABS($B$57-$B$56)^2)))</f>
        <v>19.043845386102941</v>
      </c>
      <c r="AA56">
        <f>SQRT((ABS($C$57-$C$56)^2+(ABS($D$57-$D$56)^2)))</f>
        <v>17.709253304036171</v>
      </c>
      <c r="AB56">
        <f>SQRT((ABS($E$57-$E$56)^2+(ABS($F$57-$F$56)^2)))</f>
        <v>16.189469524783565</v>
      </c>
      <c r="AC56">
        <f>SQRT((ABS($G$57-$G$56)^2+(ABS($H$57-$H$56)^2)))</f>
        <v>21.834922402176772</v>
      </c>
      <c r="AJ56">
        <f>1/0.13</f>
        <v>7.6923076923076916</v>
      </c>
      <c r="AK56">
        <f>1/0.145</f>
        <v>6.8965517241379315</v>
      </c>
      <c r="AL56">
        <f>1/0.13</f>
        <v>7.6923076923076916</v>
      </c>
      <c r="AM56">
        <f>1/0.135</f>
        <v>7.4074074074074066</v>
      </c>
      <c r="AO56">
        <f>$Z56/$U56</f>
        <v>146.49111835463799</v>
      </c>
      <c r="AP56">
        <f>$AA56/$V56</f>
        <v>122.13278140714598</v>
      </c>
      <c r="AQ56">
        <f>$AB56/$W56</f>
        <v>124.53438095987357</v>
      </c>
      <c r="AR56">
        <f>$AC56/$X56</f>
        <v>161.74016594205017</v>
      </c>
      <c r="AV56">
        <f>((0.06/0.13)*100)</f>
        <v>46.153846153846153</v>
      </c>
      <c r="AW56">
        <f>((0.085/0.145)*100)</f>
        <v>58.62068965517242</v>
      </c>
      <c r="AX56">
        <f>((0.07/0.13)*100)</f>
        <v>53.846153846153854</v>
      </c>
      <c r="AY56">
        <f>((0.075/0.135)*100)</f>
        <v>55.55555555555555</v>
      </c>
      <c r="BA56">
        <f>((0.07/0.13)*100)</f>
        <v>53.846153846153854</v>
      </c>
      <c r="BB56">
        <f>((0.06/0.145)*100)</f>
        <v>41.379310344827587</v>
      </c>
      <c r="BC56">
        <f>((0.06/0.13)*100)</f>
        <v>46.153846153846153</v>
      </c>
      <c r="BD56">
        <f>((0.06/0.135)*100)</f>
        <v>44.444444444444443</v>
      </c>
      <c r="BF56">
        <f>ABS($B$56-$D$56)</f>
        <v>1.4187910000000006</v>
      </c>
      <c r="BG56">
        <f>ABS($F$56-$H$56)</f>
        <v>3.3413170000000001</v>
      </c>
      <c r="BL56">
        <f>SQRT((ABS($A$56-$E$56)^2+(ABS($B$56-$F$56)^2)))</f>
        <v>1.7213468402088545</v>
      </c>
      <c r="BM56">
        <f>SQRT((ABS($C$56-$G$57)^2+(ABS($D$56-$H$57)^2)))</f>
        <v>1.2412400225697684</v>
      </c>
      <c r="BO56">
        <f>SQRT((ABS($A$56-$G$57)^2+(ABS($B$56-$H$57)^2)))</f>
        <v>7.3266429656901568</v>
      </c>
      <c r="BP56">
        <f>SQRT((ABS($C$56-$E$56)^2+(ABS($D$56-$F$56)^2)))</f>
        <v>7.1612023198346391</v>
      </c>
      <c r="BR56">
        <f>DEGREES(ACOS((7.22249165655191^2+0.0495977856461353^2-7.21407924870257^2)/(2*7.22249165655191*0.0495977856461353)))</f>
        <v>80.040771028948541</v>
      </c>
      <c r="BS56" t="e">
        <f>DEGREES(ACOS((7.21407924870257^2+0^2-7.21407924870257^2)/(2*7.21407924870257*0)))</f>
        <v>#DIV/0!</v>
      </c>
      <c r="BU56">
        <v>12</v>
      </c>
      <c r="BV56">
        <v>3</v>
      </c>
      <c r="BW56">
        <v>2</v>
      </c>
      <c r="BX56">
        <v>8</v>
      </c>
      <c r="BY56">
        <v>17</v>
      </c>
      <c r="BZ56">
        <v>3</v>
      </c>
      <c r="CA56">
        <v>12</v>
      </c>
      <c r="CB56">
        <v>2</v>
      </c>
      <c r="CC56">
        <v>14</v>
      </c>
      <c r="CD56">
        <v>0</v>
      </c>
      <c r="CE56">
        <v>12</v>
      </c>
      <c r="CF56">
        <v>4</v>
      </c>
      <c r="CG56">
        <v>15</v>
      </c>
      <c r="CH56">
        <v>8</v>
      </c>
      <c r="CI56">
        <v>4</v>
      </c>
      <c r="CJ56">
        <v>9</v>
      </c>
      <c r="CL56">
        <v>14</v>
      </c>
      <c r="CM56">
        <v>3</v>
      </c>
      <c r="CN56">
        <v>2</v>
      </c>
      <c r="CO56">
        <v>7</v>
      </c>
      <c r="CP56">
        <v>12</v>
      </c>
      <c r="CQ56">
        <v>3</v>
      </c>
      <c r="CR56">
        <v>7</v>
      </c>
      <c r="CS56">
        <v>1</v>
      </c>
      <c r="CT56">
        <v>12</v>
      </c>
      <c r="CU56">
        <v>2</v>
      </c>
      <c r="CV56">
        <v>7</v>
      </c>
      <c r="CW56">
        <v>6</v>
      </c>
      <c r="CX56">
        <v>12</v>
      </c>
      <c r="CY56">
        <v>7</v>
      </c>
      <c r="CZ56">
        <v>1</v>
      </c>
      <c r="DA56">
        <v>7</v>
      </c>
      <c r="DC56">
        <f>((3/12)*100)</f>
        <v>25</v>
      </c>
      <c r="DD56">
        <f>((2/12)*100)</f>
        <v>16.666666666666664</v>
      </c>
      <c r="DE56">
        <f>((8/12)*100)</f>
        <v>66.666666666666657</v>
      </c>
      <c r="DF56">
        <f>((3/17)*100)</f>
        <v>17.647058823529413</v>
      </c>
      <c r="DG56">
        <f>((12/17)*100)</f>
        <v>70.588235294117652</v>
      </c>
      <c r="DH56">
        <f>((2/17)*100)</f>
        <v>11.76470588235294</v>
      </c>
      <c r="DI56">
        <f>((0/14)*100)</f>
        <v>0</v>
      </c>
      <c r="DJ56">
        <f>((12/14)*100)</f>
        <v>85.714285714285708</v>
      </c>
      <c r="DK56">
        <f>((4/14)*100)</f>
        <v>28.571428571428569</v>
      </c>
      <c r="DL56">
        <f>((8/15)*100)</f>
        <v>53.333333333333336</v>
      </c>
      <c r="DM56">
        <f>((4/15)*100)</f>
        <v>26.666666666666668</v>
      </c>
      <c r="DN56">
        <f>((9/15)*100)</f>
        <v>60</v>
      </c>
      <c r="DP56">
        <f>((3/14)*100)</f>
        <v>21.428571428571427</v>
      </c>
      <c r="DQ56">
        <f>((2/14)*100)</f>
        <v>14.285714285714285</v>
      </c>
      <c r="DR56">
        <f>((7/14)*100)</f>
        <v>50</v>
      </c>
      <c r="DS56">
        <f>((3/12)*100)</f>
        <v>25</v>
      </c>
      <c r="DT56">
        <f>((7/12)*100)</f>
        <v>58.333333333333336</v>
      </c>
      <c r="DU56">
        <f>((1/12)*100)</f>
        <v>8.3333333333333321</v>
      </c>
      <c r="DV56">
        <f>((2/12)*100)</f>
        <v>16.666666666666664</v>
      </c>
      <c r="DW56">
        <f>((7/12)*100)</f>
        <v>58.333333333333336</v>
      </c>
      <c r="DX56">
        <f>((6/12)*100)</f>
        <v>50</v>
      </c>
      <c r="DY56">
        <f>((7/12)*100)</f>
        <v>58.333333333333336</v>
      </c>
      <c r="DZ56">
        <f>((1/12)*100)</f>
        <v>8.3333333333333321</v>
      </c>
      <c r="EA56">
        <f>((7/12)*100)</f>
        <v>58.333333333333336</v>
      </c>
    </row>
    <row r="57" spans="1:131" x14ac:dyDescent="0.25">
      <c r="A57">
        <v>24.676700000000011</v>
      </c>
      <c r="B57">
        <v>7.3517739999999998</v>
      </c>
      <c r="C57">
        <v>18.32389400000001</v>
      </c>
      <c r="D57">
        <v>8.7520600000000002</v>
      </c>
      <c r="E57">
        <v>26.456039000000018</v>
      </c>
      <c r="F57">
        <v>6.1693119999999997</v>
      </c>
      <c r="G57">
        <v>36.794717000000013</v>
      </c>
      <c r="H57">
        <v>9.4445499999999996</v>
      </c>
      <c r="K57">
        <f>(12/200)</f>
        <v>0.06</v>
      </c>
      <c r="N57">
        <f>(17/200)</f>
        <v>8.5000000000000006E-2</v>
      </c>
      <c r="P57">
        <f>(18/200)</f>
        <v>0.09</v>
      </c>
      <c r="Q57">
        <f>(19/200)</f>
        <v>9.5000000000000001E-2</v>
      </c>
      <c r="S57">
        <f>(16/200)</f>
        <v>0.08</v>
      </c>
      <c r="U57">
        <f>0.06+0.09</f>
        <v>0.15</v>
      </c>
      <c r="X57">
        <f>0.085+0.08</f>
        <v>0.16500000000000001</v>
      </c>
      <c r="Z57">
        <f>SQRT((ABS($A$58-$A$57)^2+(ABS($B$58-$B$57)^2)))</f>
        <v>12.257564205180609</v>
      </c>
      <c r="AC57">
        <f>SQRT((ABS($G$58-$G$57)^2+(ABS($H$58-$H$57)^2)))</f>
        <v>16.607504551361412</v>
      </c>
      <c r="AJ57">
        <f>1/0.15</f>
        <v>6.666666666666667</v>
      </c>
      <c r="AM57">
        <f>1/0.165</f>
        <v>6.0606060606060606</v>
      </c>
      <c r="AO57">
        <f>$Z57/$U57</f>
        <v>81.717094701204061</v>
      </c>
      <c r="AR57">
        <f>$AC57/$X57</f>
        <v>100.65154273552371</v>
      </c>
      <c r="AV57">
        <f>((0.06/0.15)*100)</f>
        <v>40</v>
      </c>
      <c r="AY57">
        <f>((0.085/0.165)*100)</f>
        <v>51.515151515151516</v>
      </c>
      <c r="BA57">
        <f>((0.09/0.15)*100)</f>
        <v>60</v>
      </c>
      <c r="BD57">
        <f>((0.08/0.165)*100)</f>
        <v>48.484848484848484</v>
      </c>
      <c r="BF57">
        <f>ABS($B$57-$D$57)</f>
        <v>1.4002860000000004</v>
      </c>
      <c r="BG57">
        <f>ABS($F$57-$H$57)</f>
        <v>3.2752379999999999</v>
      </c>
      <c r="BL57">
        <f>SQRT((ABS($A$57-$E$57)^2+(ABS($B$57-$F$57)^2)))</f>
        <v>2.1364137376372176</v>
      </c>
      <c r="BO57">
        <f>SQRT((ABS($A$57-$G$58)^2+(ABS($B$57-$H$58)^2)))</f>
        <v>5.0926739450709944</v>
      </c>
      <c r="BP57">
        <f>SQRT((ABS($C$57-$E$57)^2+(ABS($D$57-$F$57)^2)))</f>
        <v>8.5324304586986894</v>
      </c>
      <c r="BU57">
        <v>12</v>
      </c>
      <c r="BV57">
        <v>0</v>
      </c>
      <c r="BW57">
        <v>0</v>
      </c>
      <c r="BX57">
        <v>11</v>
      </c>
      <c r="CG57">
        <v>17</v>
      </c>
      <c r="CH57">
        <v>11</v>
      </c>
      <c r="CI57">
        <v>2</v>
      </c>
      <c r="CJ57">
        <v>4</v>
      </c>
      <c r="CL57">
        <v>18</v>
      </c>
      <c r="CM57">
        <v>4</v>
      </c>
      <c r="CN57">
        <v>4</v>
      </c>
      <c r="CO57">
        <v>12</v>
      </c>
      <c r="CP57">
        <v>19</v>
      </c>
      <c r="CQ57">
        <v>7</v>
      </c>
      <c r="CR57">
        <v>17</v>
      </c>
      <c r="CS57">
        <v>4</v>
      </c>
      <c r="CX57">
        <v>16</v>
      </c>
      <c r="CY57">
        <v>12</v>
      </c>
      <c r="CZ57">
        <v>1</v>
      </c>
      <c r="DA57">
        <v>6</v>
      </c>
      <c r="DC57">
        <f>((0/12)*100)</f>
        <v>0</v>
      </c>
      <c r="DD57">
        <f>((0/12)*100)</f>
        <v>0</v>
      </c>
      <c r="DE57">
        <f>((11/12)*100)</f>
        <v>91.666666666666657</v>
      </c>
      <c r="DL57">
        <f>((11/17)*100)</f>
        <v>64.705882352941174</v>
      </c>
      <c r="DM57">
        <f>((2/17)*100)</f>
        <v>11.76470588235294</v>
      </c>
      <c r="DN57">
        <f>((4/17)*100)</f>
        <v>23.52941176470588</v>
      </c>
      <c r="DP57">
        <f>((4/18)*100)</f>
        <v>22.222222222222221</v>
      </c>
      <c r="DQ57">
        <f>((4/18)*100)</f>
        <v>22.222222222222221</v>
      </c>
      <c r="DR57">
        <f>((12/18)*100)</f>
        <v>66.666666666666657</v>
      </c>
      <c r="DS57">
        <f>((7/19)*100)</f>
        <v>36.84210526315789</v>
      </c>
      <c r="DT57">
        <f>((17/19)*100)</f>
        <v>89.473684210526315</v>
      </c>
      <c r="DU57">
        <f>((4/19)*100)</f>
        <v>21.052631578947366</v>
      </c>
      <c r="DY57">
        <f>((12/16)*100)</f>
        <v>75</v>
      </c>
      <c r="DZ57">
        <f>((1/16)*100)</f>
        <v>6.25</v>
      </c>
      <c r="EA57">
        <f>((6/16)*100)</f>
        <v>37.5</v>
      </c>
    </row>
    <row r="58" spans="1:131" x14ac:dyDescent="0.25">
      <c r="A58">
        <v>12.433639000000014</v>
      </c>
      <c r="B58">
        <v>6.7556719999999997</v>
      </c>
      <c r="G58">
        <v>20.190238000000015</v>
      </c>
      <c r="H58">
        <v>9.7615429999999996</v>
      </c>
      <c r="BI58">
        <v>1.7585609999999998</v>
      </c>
      <c r="BJ58">
        <v>2.7087209999999997</v>
      </c>
    </row>
    <row r="59" spans="1:131" x14ac:dyDescent="0.25">
      <c r="A59" t="s">
        <v>22</v>
      </c>
      <c r="B59" t="s">
        <v>22</v>
      </c>
      <c r="C59" t="s">
        <v>22</v>
      </c>
      <c r="D59" t="s">
        <v>22</v>
      </c>
      <c r="E59" t="s">
        <v>22</v>
      </c>
      <c r="F59" t="s">
        <v>22</v>
      </c>
      <c r="G59" t="s">
        <v>22</v>
      </c>
      <c r="H59" t="s">
        <v>22</v>
      </c>
      <c r="BR59">
        <f>DEGREES(ACOS((5.88418145084301^2+20.210142028601^2-16.3077249717283^2)/(2*5.88418145084301*20.210142028601)))</f>
        <v>41.862374866657973</v>
      </c>
      <c r="BS59">
        <f>DEGREES(ACOS((16.3077249717283^2+19.5862941051972^2-5.38091533732487^2)/(2*16.3077249717283*19.5862941051972)))</f>
        <v>13.711493655913921</v>
      </c>
    </row>
    <row r="60" spans="1:131" x14ac:dyDescent="0.25">
      <c r="A60">
        <v>223.23819599999999</v>
      </c>
      <c r="B60">
        <v>6.9560310000000003</v>
      </c>
      <c r="C60">
        <v>236.49299099999999</v>
      </c>
      <c r="D60">
        <v>8.4723710000000008</v>
      </c>
      <c r="E60">
        <v>241.72695999999999</v>
      </c>
      <c r="F60">
        <v>6.028041</v>
      </c>
      <c r="G60">
        <v>237.416237</v>
      </c>
      <c r="H60">
        <v>10.033194999999999</v>
      </c>
      <c r="K60">
        <f>(13/200)</f>
        <v>6.5000000000000002E-2</v>
      </c>
      <c r="L60">
        <f>(14/200)</f>
        <v>7.0000000000000007E-2</v>
      </c>
      <c r="M60">
        <f>(15/200)</f>
        <v>7.4999999999999997E-2</v>
      </c>
      <c r="N60">
        <f>(13/200)</f>
        <v>6.5000000000000002E-2</v>
      </c>
      <c r="P60">
        <f>(13/200)</f>
        <v>6.5000000000000002E-2</v>
      </c>
      <c r="Q60">
        <f>(13/200)</f>
        <v>6.5000000000000002E-2</v>
      </c>
      <c r="R60">
        <f>(11/200)</f>
        <v>5.5E-2</v>
      </c>
      <c r="S60">
        <f>(13/200)</f>
        <v>6.5000000000000002E-2</v>
      </c>
      <c r="U60">
        <f>0.065+0.065</f>
        <v>0.13</v>
      </c>
      <c r="V60">
        <f>0.07+0.065</f>
        <v>0.13500000000000001</v>
      </c>
      <c r="W60">
        <f>0.075+0.055</f>
        <v>0.13</v>
      </c>
      <c r="X60">
        <f>0.065+0.065</f>
        <v>0.13</v>
      </c>
      <c r="Z60">
        <f>SQRT((ABS($A$61-$A$60)^2+(ABS($B$61-$B$60)^2)))</f>
        <v>19.29240137145035</v>
      </c>
      <c r="AA60">
        <f>SQRT((ABS($C$61-$C$60)^2+(ABS($D$61-$D$60)^2)))</f>
        <v>19.42986848275428</v>
      </c>
      <c r="AB60">
        <f>SQRT((ABS($E$61-$E$60)^2+(ABS($F$61-$F$60)^2)))</f>
        <v>20.210142028600998</v>
      </c>
      <c r="AC60">
        <f>SQRT((ABS($G$61-$G$60)^2+(ABS($H$61-$H$60)^2)))</f>
        <v>19.586294105197229</v>
      </c>
      <c r="AJ60">
        <f>1/0.13</f>
        <v>7.6923076923076916</v>
      </c>
      <c r="AK60">
        <f>1/0.135</f>
        <v>7.4074074074074066</v>
      </c>
      <c r="AL60">
        <f>1/0.13</f>
        <v>7.6923076923076916</v>
      </c>
      <c r="AM60">
        <f>1/0.13</f>
        <v>7.6923076923076916</v>
      </c>
      <c r="AO60">
        <f>$Z60/$U60</f>
        <v>148.40308747269498</v>
      </c>
      <c r="AP60">
        <f>$AA60/$V60</f>
        <v>143.92495172410577</v>
      </c>
      <c r="AQ60">
        <f>$AB60/$W60</f>
        <v>155.46263098923845</v>
      </c>
      <c r="AR60">
        <f>$AC60/$X60</f>
        <v>150.66380080920945</v>
      </c>
      <c r="AV60">
        <f>((0.065/0.13)*100)</f>
        <v>50</v>
      </c>
      <c r="AW60">
        <f>((0.07/0.135)*100)</f>
        <v>51.851851851851848</v>
      </c>
      <c r="AX60">
        <f>((0.075/0.13)*100)</f>
        <v>57.692307692307686</v>
      </c>
      <c r="AY60">
        <f>((0.065/0.13)*100)</f>
        <v>50</v>
      </c>
      <c r="BA60">
        <f>((0.065/0.13)*100)</f>
        <v>50</v>
      </c>
      <c r="BB60">
        <f>((0.065/0.135)*100)</f>
        <v>48.148148148148145</v>
      </c>
      <c r="BC60">
        <f>((0.055/0.13)*100)</f>
        <v>42.307692307692307</v>
      </c>
      <c r="BD60">
        <f>((0.065/0.13)*100)</f>
        <v>50</v>
      </c>
      <c r="BF60">
        <f>ABS($B$60-$D$60)</f>
        <v>1.5163400000000005</v>
      </c>
      <c r="BG60">
        <f>ABS($F$60-$H$60)</f>
        <v>4.0051539999999992</v>
      </c>
      <c r="BL60">
        <f>SQRT((ABS($A$60-$E$61)^2+(ABS($B$60-$F$61)^2)))</f>
        <v>1.8081583483514232</v>
      </c>
      <c r="BM60">
        <f>SQRT((ABS($C$60-$G$60)^2+(ABS($D$60-$H$60)^2)))</f>
        <v>1.8134372709007627</v>
      </c>
      <c r="BO60">
        <f>SQRT((ABS($A$60-$G$61)^2+(ABS($B$60-$H$61)^2)))</f>
        <v>6.3624580569789897</v>
      </c>
      <c r="BP60">
        <f>SQRT((ABS($C$60-$E$60)^2+(ABS($D$60-$F$60)^2)))</f>
        <v>5.7766063256778217</v>
      </c>
      <c r="BR60">
        <f>DEGREES(ACOS((5.38091533732487^2+21.7431015041583^2-18.7491989739276^2)/(2*5.38091533732487*21.7431015041583)))</f>
        <v>50.071947173195191</v>
      </c>
      <c r="BS60">
        <f>DEGREES(ACOS((18.7491989739276^2+21.5224485560044^2-5.51682546276434^2)/(2*18.7491989739276*21.5224485560044)))</f>
        <v>13.634788420541394</v>
      </c>
      <c r="BU60">
        <v>13</v>
      </c>
      <c r="BV60">
        <v>6</v>
      </c>
      <c r="BW60">
        <v>4</v>
      </c>
      <c r="BX60">
        <v>6</v>
      </c>
      <c r="BY60">
        <v>14</v>
      </c>
      <c r="BZ60">
        <v>5</v>
      </c>
      <c r="CA60">
        <v>8</v>
      </c>
      <c r="CB60">
        <v>3</v>
      </c>
      <c r="CC60">
        <v>15</v>
      </c>
      <c r="CD60">
        <v>3</v>
      </c>
      <c r="CE60">
        <v>8</v>
      </c>
      <c r="CF60">
        <v>10</v>
      </c>
      <c r="CG60">
        <v>13</v>
      </c>
      <c r="CH60">
        <v>6</v>
      </c>
      <c r="CI60">
        <v>3</v>
      </c>
      <c r="CJ60">
        <v>10</v>
      </c>
      <c r="CL60">
        <v>13</v>
      </c>
      <c r="CM60">
        <v>4</v>
      </c>
      <c r="CN60">
        <v>1</v>
      </c>
      <c r="CO60">
        <v>6</v>
      </c>
      <c r="CP60">
        <v>13</v>
      </c>
      <c r="CQ60">
        <v>0</v>
      </c>
      <c r="CR60">
        <v>5</v>
      </c>
      <c r="CS60">
        <v>2</v>
      </c>
      <c r="CT60">
        <v>11</v>
      </c>
      <c r="CU60">
        <v>1</v>
      </c>
      <c r="CV60">
        <v>5</v>
      </c>
      <c r="CW60">
        <v>8</v>
      </c>
      <c r="CX60">
        <v>13</v>
      </c>
      <c r="CY60">
        <v>6</v>
      </c>
      <c r="CZ60">
        <v>2</v>
      </c>
      <c r="DA60">
        <v>8</v>
      </c>
      <c r="DC60">
        <f>((6/13)*100)</f>
        <v>46.153846153846153</v>
      </c>
      <c r="DD60">
        <f>((4/13)*100)</f>
        <v>30.76923076923077</v>
      </c>
      <c r="DE60">
        <f>((6/13)*100)</f>
        <v>46.153846153846153</v>
      </c>
      <c r="DF60">
        <f>((5/14)*100)</f>
        <v>35.714285714285715</v>
      </c>
      <c r="DG60">
        <f>((8/14)*100)</f>
        <v>57.142857142857139</v>
      </c>
      <c r="DH60">
        <f>((3/14)*100)</f>
        <v>21.428571428571427</v>
      </c>
      <c r="DI60">
        <f>((3/15)*100)</f>
        <v>20</v>
      </c>
      <c r="DJ60">
        <f>((8/15)*100)</f>
        <v>53.333333333333336</v>
      </c>
      <c r="DK60">
        <f>((10/15)*100)</f>
        <v>66.666666666666657</v>
      </c>
      <c r="DL60">
        <f>((6/13)*100)</f>
        <v>46.153846153846153</v>
      </c>
      <c r="DM60">
        <f>((3/13)*100)</f>
        <v>23.076923076923077</v>
      </c>
      <c r="DN60">
        <f>((10/13)*100)</f>
        <v>76.923076923076934</v>
      </c>
      <c r="DP60">
        <f>((4/13)*100)</f>
        <v>30.76923076923077</v>
      </c>
      <c r="DQ60">
        <f>((1/13)*100)</f>
        <v>7.6923076923076925</v>
      </c>
      <c r="DR60">
        <f>((6/13)*100)</f>
        <v>46.153846153846153</v>
      </c>
      <c r="DS60">
        <f>((0/13)*100)</f>
        <v>0</v>
      </c>
      <c r="DT60">
        <f>((5/13)*100)</f>
        <v>38.461538461538467</v>
      </c>
      <c r="DU60">
        <f>((2/13)*100)</f>
        <v>15.384615384615385</v>
      </c>
      <c r="DV60">
        <f>((1/11)*100)</f>
        <v>9.0909090909090917</v>
      </c>
      <c r="DW60">
        <f>((5/11)*100)</f>
        <v>45.454545454545453</v>
      </c>
      <c r="DX60">
        <f>((8/11)*100)</f>
        <v>72.727272727272734</v>
      </c>
      <c r="DY60">
        <f>((6/13)*100)</f>
        <v>46.153846153846153</v>
      </c>
      <c r="DZ60">
        <f>((2/13)*100)</f>
        <v>15.384615384615385</v>
      </c>
      <c r="EA60">
        <f>((8/13)*100)</f>
        <v>61.53846153846154</v>
      </c>
    </row>
    <row r="61" spans="1:131" x14ac:dyDescent="0.25">
      <c r="A61">
        <v>203.960024</v>
      </c>
      <c r="B61">
        <v>6.2151969999999999</v>
      </c>
      <c r="C61">
        <v>217.06335100000001</v>
      </c>
      <c r="D61">
        <v>8.5665980000000008</v>
      </c>
      <c r="E61">
        <v>221.520104</v>
      </c>
      <c r="F61">
        <v>6.392474</v>
      </c>
      <c r="G61">
        <v>217.831907</v>
      </c>
      <c r="H61">
        <v>10.310567000000001</v>
      </c>
      <c r="K61">
        <f>(12/200)</f>
        <v>0.06</v>
      </c>
      <c r="L61">
        <f>(14/200)</f>
        <v>7.0000000000000007E-2</v>
      </c>
      <c r="M61">
        <f>(15/200)</f>
        <v>7.4999999999999997E-2</v>
      </c>
      <c r="N61">
        <f>(14/200)</f>
        <v>7.0000000000000007E-2</v>
      </c>
      <c r="P61">
        <f>(10/200)</f>
        <v>0.05</v>
      </c>
      <c r="Q61">
        <f>(11/200)</f>
        <v>5.5E-2</v>
      </c>
      <c r="R61">
        <f>(9/200)</f>
        <v>4.4999999999999998E-2</v>
      </c>
      <c r="S61">
        <f>(10/200)</f>
        <v>0.05</v>
      </c>
      <c r="U61">
        <f>0.06+0.05</f>
        <v>0.11</v>
      </c>
      <c r="V61">
        <f>0.07+0.055</f>
        <v>0.125</v>
      </c>
      <c r="W61">
        <f>0.075+0.045</f>
        <v>0.12</v>
      </c>
      <c r="X61">
        <f>0.07+0.05</f>
        <v>0.12000000000000001</v>
      </c>
      <c r="Z61">
        <f>SQRT((ABS($A$62-$A$61)^2+(ABS($B$62-$B$61)^2)))</f>
        <v>23.281855670898331</v>
      </c>
      <c r="AA61">
        <f>SQRT((ABS($C$62-$C$61)^2+(ABS($D$62-$D$61)^2)))</f>
        <v>20.834908850756481</v>
      </c>
      <c r="AB61">
        <f>SQRT((ABS($E$62-$E$61)^2+(ABS($F$62-$F$61)^2)))</f>
        <v>21.743101504158258</v>
      </c>
      <c r="AC61">
        <f>SQRT((ABS($G$62-$G$61)^2+(ABS($H$62-$H$61)^2)))</f>
        <v>21.52244855600447</v>
      </c>
      <c r="AJ61">
        <f>1/0.11</f>
        <v>9.0909090909090917</v>
      </c>
      <c r="AK61">
        <f>1/0.125</f>
        <v>8</v>
      </c>
      <c r="AL61">
        <f>1/0.12</f>
        <v>8.3333333333333339</v>
      </c>
      <c r="AM61">
        <f>1/0.12</f>
        <v>8.3333333333333339</v>
      </c>
      <c r="AO61">
        <f>$Z61/$U61</f>
        <v>211.653233371803</v>
      </c>
      <c r="AP61">
        <f>$AA61/$V61</f>
        <v>166.67927080605185</v>
      </c>
      <c r="AQ61">
        <f>$AB61/$W61</f>
        <v>181.19251253465217</v>
      </c>
      <c r="AR61">
        <f>$AC61/$X61</f>
        <v>179.3537379667039</v>
      </c>
      <c r="AV61">
        <f>((0.06/0.11)*100)</f>
        <v>54.54545454545454</v>
      </c>
      <c r="AW61">
        <f>((0.07/0.125)*100)</f>
        <v>56.000000000000007</v>
      </c>
      <c r="AX61">
        <f>((0.075/0.12)*100)</f>
        <v>62.5</v>
      </c>
      <c r="AY61">
        <f>((0.07/0.12)*100)</f>
        <v>58.333333333333336</v>
      </c>
      <c r="BA61">
        <f>((0.05/0.11)*100)</f>
        <v>45.45454545454546</v>
      </c>
      <c r="BB61">
        <f>((0.055/0.125)*100)</f>
        <v>44</v>
      </c>
      <c r="BC61">
        <f>((0.045/0.12)*100)</f>
        <v>37.5</v>
      </c>
      <c r="BD61">
        <f>((0.05/0.12)*100)</f>
        <v>41.666666666666671</v>
      </c>
      <c r="BF61">
        <f>ABS($B$61-$D$61)</f>
        <v>2.351401000000001</v>
      </c>
      <c r="BG61">
        <f>ABS($F$61-$H$61)</f>
        <v>3.9180930000000007</v>
      </c>
      <c r="BL61">
        <f>SQRT((ABS($A$61-$E$62)^2+(ABS($B$61-$F$62)^2)))</f>
        <v>4.2869020420891388</v>
      </c>
      <c r="BM61">
        <f>SQRT((ABS($C$61-$G$61)^2+(ABS($D$61-$H$61)^2)))</f>
        <v>1.9058085418260102</v>
      </c>
      <c r="BO61">
        <f>SQRT((ABS($A$61-$G$62)^2+(ABS($B$61-$H$62)^2)))</f>
        <v>8.2699911690887156</v>
      </c>
      <c r="BP61">
        <f>SQRT((ABS($C$61-$E$61)^2+(ABS($D$61-$F$61)^2)))</f>
        <v>4.9587763077582894</v>
      </c>
      <c r="BR61">
        <f>DEGREES(ACOS((5.51682546276434^2+24.4661323501025^2-21.3457197038187^2)/(2*5.51682546276434*24.4661323501025)))</f>
        <v>50.037050523274083</v>
      </c>
      <c r="BS61">
        <f>DEGREES(ACOS((21.3457197038187^2+24.0506451962647^2-5.28648862344419^2)/(2*21.3457197038187*24.0506451962647)))</f>
        <v>11.505008194758025</v>
      </c>
      <c r="BU61">
        <v>12</v>
      </c>
      <c r="BV61">
        <v>5</v>
      </c>
      <c r="BW61">
        <v>4</v>
      </c>
      <c r="BX61">
        <v>7</v>
      </c>
      <c r="BY61">
        <v>14</v>
      </c>
      <c r="BZ61">
        <v>6</v>
      </c>
      <c r="CA61">
        <v>9</v>
      </c>
      <c r="CB61">
        <v>5</v>
      </c>
      <c r="CC61">
        <v>15</v>
      </c>
      <c r="CD61">
        <v>5</v>
      </c>
      <c r="CE61">
        <v>9</v>
      </c>
      <c r="CF61">
        <v>11</v>
      </c>
      <c r="CG61">
        <v>14</v>
      </c>
      <c r="CH61">
        <v>7</v>
      </c>
      <c r="CI61">
        <v>5</v>
      </c>
      <c r="CJ61">
        <v>11</v>
      </c>
      <c r="CL61">
        <v>10</v>
      </c>
      <c r="CM61">
        <v>2</v>
      </c>
      <c r="CN61">
        <v>0</v>
      </c>
      <c r="CO61">
        <v>3</v>
      </c>
      <c r="CP61">
        <v>11</v>
      </c>
      <c r="CQ61">
        <v>4</v>
      </c>
      <c r="CR61">
        <v>4</v>
      </c>
      <c r="CS61">
        <v>1</v>
      </c>
      <c r="CT61">
        <v>9</v>
      </c>
      <c r="CU61">
        <v>0</v>
      </c>
      <c r="CV61">
        <v>4</v>
      </c>
      <c r="CW61">
        <v>6</v>
      </c>
      <c r="CX61">
        <v>10</v>
      </c>
      <c r="CY61">
        <v>3</v>
      </c>
      <c r="CZ61">
        <v>1</v>
      </c>
      <c r="DA61">
        <v>6</v>
      </c>
      <c r="DC61">
        <f>((5/12)*100)</f>
        <v>41.666666666666671</v>
      </c>
      <c r="DD61">
        <f>((4/12)*100)</f>
        <v>33.333333333333329</v>
      </c>
      <c r="DE61">
        <f>((7/12)*100)</f>
        <v>58.333333333333336</v>
      </c>
      <c r="DF61">
        <f>((6/14)*100)</f>
        <v>42.857142857142854</v>
      </c>
      <c r="DG61">
        <f>((9/14)*100)</f>
        <v>64.285714285714292</v>
      </c>
      <c r="DH61">
        <f>((5/14)*100)</f>
        <v>35.714285714285715</v>
      </c>
      <c r="DI61">
        <f>((5/15)*100)</f>
        <v>33.333333333333329</v>
      </c>
      <c r="DJ61">
        <f>((9/15)*100)</f>
        <v>60</v>
      </c>
      <c r="DK61">
        <f>((11/15)*100)</f>
        <v>73.333333333333329</v>
      </c>
      <c r="DL61">
        <f>((7/14)*100)</f>
        <v>50</v>
      </c>
      <c r="DM61">
        <f>((5/14)*100)</f>
        <v>35.714285714285715</v>
      </c>
      <c r="DN61">
        <f>((11/14)*100)</f>
        <v>78.571428571428569</v>
      </c>
      <c r="DP61">
        <f>((2/10)*100)</f>
        <v>20</v>
      </c>
      <c r="DQ61">
        <f>((0/10)*100)</f>
        <v>0</v>
      </c>
      <c r="DR61">
        <f>((3/10)*100)</f>
        <v>30</v>
      </c>
      <c r="DS61">
        <f>((4/11)*100)</f>
        <v>36.363636363636367</v>
      </c>
      <c r="DT61">
        <f>((4/11)*100)</f>
        <v>36.363636363636367</v>
      </c>
      <c r="DU61">
        <f>((1/11)*100)</f>
        <v>9.0909090909090917</v>
      </c>
      <c r="DV61">
        <f>((0/9)*100)</f>
        <v>0</v>
      </c>
      <c r="DW61">
        <f>((4/9)*100)</f>
        <v>44.444444444444443</v>
      </c>
      <c r="DX61">
        <f>((6/9)*100)</f>
        <v>66.666666666666657</v>
      </c>
      <c r="DY61">
        <f>((3/10)*100)</f>
        <v>30</v>
      </c>
      <c r="DZ61">
        <f>((1/10)*100)</f>
        <v>10</v>
      </c>
      <c r="EA61">
        <f>((6/10)*100)</f>
        <v>60</v>
      </c>
    </row>
    <row r="62" spans="1:131" x14ac:dyDescent="0.25">
      <c r="A62">
        <v>180.67977400000001</v>
      </c>
      <c r="B62">
        <v>6.488626</v>
      </c>
      <c r="C62">
        <v>196.23967999999999</v>
      </c>
      <c r="D62">
        <v>7.8823809999999996</v>
      </c>
      <c r="E62">
        <v>199.813952</v>
      </c>
      <c r="F62">
        <v>5.1254189999999999</v>
      </c>
      <c r="G62">
        <v>196.32864999999998</v>
      </c>
      <c r="H62">
        <v>9.4018700000000006</v>
      </c>
      <c r="K62">
        <f>(12/200)</f>
        <v>0.06</v>
      </c>
      <c r="L62">
        <f>(13/200)</f>
        <v>6.5000000000000002E-2</v>
      </c>
      <c r="M62">
        <f>(15/200)</f>
        <v>7.4999999999999997E-2</v>
      </c>
      <c r="N62">
        <f>(13/200)</f>
        <v>6.5000000000000002E-2</v>
      </c>
      <c r="P62">
        <f>(11/200)</f>
        <v>5.5E-2</v>
      </c>
      <c r="Q62">
        <f>(9/200)</f>
        <v>4.4999999999999998E-2</v>
      </c>
      <c r="R62">
        <f>(9/200)</f>
        <v>4.4999999999999998E-2</v>
      </c>
      <c r="S62">
        <f>(10/200)</f>
        <v>0.05</v>
      </c>
      <c r="U62">
        <f>0.06+0.055</f>
        <v>0.11499999999999999</v>
      </c>
      <c r="V62">
        <f>0.065+0.045</f>
        <v>0.11</v>
      </c>
      <c r="W62">
        <f>0.075+0.045</f>
        <v>0.12</v>
      </c>
      <c r="X62">
        <f>0.065+0.05</f>
        <v>0.115</v>
      </c>
      <c r="Z62">
        <f>SQRT((ABS($A$63-$A$62)^2+(ABS($B$63-$B$62)^2)))</f>
        <v>21.309363751558458</v>
      </c>
      <c r="AA62">
        <f>SQRT((ABS($C$63-$C$62)^2+(ABS($D$63-$D$62)^2)))</f>
        <v>23.176454298737969</v>
      </c>
      <c r="AB62">
        <f>SQRT((ABS($E$63-$E$62)^2+(ABS($F$63-$F$62)^2)))</f>
        <v>24.466132350102452</v>
      </c>
      <c r="AC62">
        <f>SQRT((ABS($G$63-$G$62)^2+(ABS($H$63-$H$62)^2)))</f>
        <v>24.05064519626465</v>
      </c>
      <c r="AJ62">
        <f>1/0.115</f>
        <v>8.695652173913043</v>
      </c>
      <c r="AK62">
        <f>1/0.11</f>
        <v>9.0909090909090917</v>
      </c>
      <c r="AL62">
        <f>1/0.12</f>
        <v>8.3333333333333339</v>
      </c>
      <c r="AM62">
        <f>1/0.115</f>
        <v>8.695652173913043</v>
      </c>
      <c r="AO62">
        <f>$Z62/$U62</f>
        <v>185.29881523094312</v>
      </c>
      <c r="AP62">
        <f>$AA62/$V62</f>
        <v>210.69503907943607</v>
      </c>
      <c r="AQ62">
        <f>$AB62/$W62</f>
        <v>203.88443625085378</v>
      </c>
      <c r="AR62">
        <f>$AC62/$X62</f>
        <v>209.13604518490999</v>
      </c>
      <c r="AV62">
        <f>((0.06/0.115)*100)</f>
        <v>52.173913043478258</v>
      </c>
      <c r="AW62">
        <f>((0.065/0.11)*100)</f>
        <v>59.090909090909093</v>
      </c>
      <c r="AX62">
        <f>((0.075/0.12)*100)</f>
        <v>62.5</v>
      </c>
      <c r="AY62">
        <f>((0.065/0.115)*100)</f>
        <v>56.521739130434781</v>
      </c>
      <c r="BA62">
        <f>((0.055/0.115)*100)</f>
        <v>47.826086956521735</v>
      </c>
      <c r="BB62">
        <f>((0.045/0.11)*100)</f>
        <v>40.909090909090907</v>
      </c>
      <c r="BC62">
        <f>((0.045/0.12)*100)</f>
        <v>37.5</v>
      </c>
      <c r="BD62">
        <f>((0.05/0.115)*100)</f>
        <v>43.478260869565219</v>
      </c>
      <c r="BF62">
        <f>ABS($B$62-$D$62)</f>
        <v>1.3937549999999996</v>
      </c>
      <c r="BG62">
        <f>ABS($F$62-$H$62)</f>
        <v>4.2764510000000007</v>
      </c>
      <c r="BL62">
        <f>SQRT((ABS($A$62-$E$63)^2+(ABS($B$62-$F$63)^2)))</f>
        <v>5.428073367118782</v>
      </c>
      <c r="BM62">
        <f>SQRT((ABS($C$62-$G$62)^2+(ABS($D$62-$H$62)^2)))</f>
        <v>1.5220914828028573</v>
      </c>
      <c r="BO62">
        <f>SQRT((ABS($A$62-$G$63)^2+(ABS($B$62-$H$63)^2)))</f>
        <v>9.0150691205679099</v>
      </c>
      <c r="BP62">
        <f>SQRT((ABS($C$62-$E$62)^2+(ABS($D$62-$F$62)^2)))</f>
        <v>4.5140070668340844</v>
      </c>
      <c r="BR62">
        <f>DEGREES(ACOS((5.28648862344419^2+18.7843534933069^2-16.1481749078506^2)/(2*5.28648862344419*18.7843534933069)))</f>
        <v>52.8152080435027</v>
      </c>
      <c r="BS62">
        <f>DEGREES(ACOS((16.1481749078506^2+17.8283371348279^2-4.34722883308551^2)/(2*16.1481749078506*17.8283371348279)))</f>
        <v>13.570715278035349</v>
      </c>
      <c r="BU62">
        <v>12</v>
      </c>
      <c r="BV62">
        <v>5</v>
      </c>
      <c r="BW62">
        <v>5</v>
      </c>
      <c r="BX62">
        <v>7</v>
      </c>
      <c r="BY62">
        <v>13</v>
      </c>
      <c r="BZ62">
        <v>5</v>
      </c>
      <c r="CA62">
        <v>7</v>
      </c>
      <c r="CB62">
        <v>3</v>
      </c>
      <c r="CC62">
        <v>15</v>
      </c>
      <c r="CD62">
        <v>5</v>
      </c>
      <c r="CE62">
        <v>7</v>
      </c>
      <c r="CF62">
        <v>11</v>
      </c>
      <c r="CG62">
        <v>13</v>
      </c>
      <c r="CH62">
        <v>7</v>
      </c>
      <c r="CI62">
        <v>3</v>
      </c>
      <c r="CJ62">
        <v>11</v>
      </c>
      <c r="CL62">
        <v>11</v>
      </c>
      <c r="CM62">
        <v>3</v>
      </c>
      <c r="CN62">
        <v>1</v>
      </c>
      <c r="CO62">
        <v>5</v>
      </c>
      <c r="CP62">
        <v>9</v>
      </c>
      <c r="CQ62">
        <v>2</v>
      </c>
      <c r="CR62">
        <v>3</v>
      </c>
      <c r="CS62">
        <v>0</v>
      </c>
      <c r="CT62">
        <v>9</v>
      </c>
      <c r="CU62">
        <v>1</v>
      </c>
      <c r="CV62">
        <v>3</v>
      </c>
      <c r="CW62">
        <v>6</v>
      </c>
      <c r="CX62">
        <v>10</v>
      </c>
      <c r="CY62">
        <v>5</v>
      </c>
      <c r="CZ62">
        <v>0</v>
      </c>
      <c r="DA62">
        <v>6</v>
      </c>
      <c r="DC62">
        <f>((5/12)*100)</f>
        <v>41.666666666666671</v>
      </c>
      <c r="DD62">
        <f>((5/12)*100)</f>
        <v>41.666666666666671</v>
      </c>
      <c r="DE62">
        <f>((7/12)*100)</f>
        <v>58.333333333333336</v>
      </c>
      <c r="DF62">
        <f>((5/13)*100)</f>
        <v>38.461538461538467</v>
      </c>
      <c r="DG62">
        <f>((7/13)*100)</f>
        <v>53.846153846153847</v>
      </c>
      <c r="DH62">
        <f>((3/13)*100)</f>
        <v>23.076923076923077</v>
      </c>
      <c r="DI62">
        <f>((5/15)*100)</f>
        <v>33.333333333333329</v>
      </c>
      <c r="DJ62">
        <f>((7/15)*100)</f>
        <v>46.666666666666664</v>
      </c>
      <c r="DK62">
        <f>((11/15)*100)</f>
        <v>73.333333333333329</v>
      </c>
      <c r="DL62">
        <f>((7/13)*100)</f>
        <v>53.846153846153847</v>
      </c>
      <c r="DM62">
        <f>((3/13)*100)</f>
        <v>23.076923076923077</v>
      </c>
      <c r="DN62">
        <f>((11/13)*100)</f>
        <v>84.615384615384613</v>
      </c>
      <c r="DP62">
        <f>((3/11)*100)</f>
        <v>27.27272727272727</v>
      </c>
      <c r="DQ62">
        <f>((1/11)*100)</f>
        <v>9.0909090909090917</v>
      </c>
      <c r="DR62">
        <f>((5/11)*100)</f>
        <v>45.454545454545453</v>
      </c>
      <c r="DS62">
        <f>((2/9)*100)</f>
        <v>22.222222222222221</v>
      </c>
      <c r="DT62">
        <f>((3/9)*100)</f>
        <v>33.333333333333329</v>
      </c>
      <c r="DU62">
        <f>((0/9)*100)</f>
        <v>0</v>
      </c>
      <c r="DV62">
        <f>((1/9)*100)</f>
        <v>11.111111111111111</v>
      </c>
      <c r="DW62">
        <f>((3/9)*100)</f>
        <v>33.333333333333329</v>
      </c>
      <c r="DX62">
        <f>((6/9)*100)</f>
        <v>66.666666666666657</v>
      </c>
      <c r="DY62">
        <f>((5/10)*100)</f>
        <v>50</v>
      </c>
      <c r="DZ62">
        <f>((0/10)*100)</f>
        <v>0</v>
      </c>
      <c r="EA62">
        <f>((6/10)*100)</f>
        <v>60</v>
      </c>
    </row>
    <row r="63" spans="1:131" x14ac:dyDescent="0.25">
      <c r="A63">
        <v>159.373617</v>
      </c>
      <c r="B63">
        <v>6.8582979999999996</v>
      </c>
      <c r="C63">
        <v>173.064459</v>
      </c>
      <c r="D63">
        <v>8.1214739999999992</v>
      </c>
      <c r="E63">
        <v>175.35010399999999</v>
      </c>
      <c r="F63">
        <v>5.4597439999999997</v>
      </c>
      <c r="G63">
        <v>172.28073000000001</v>
      </c>
      <c r="H63">
        <v>9.7639169999999993</v>
      </c>
      <c r="K63">
        <f>(12/200)</f>
        <v>0.06</v>
      </c>
      <c r="L63">
        <f>(12/200)</f>
        <v>0.06</v>
      </c>
      <c r="M63">
        <f>(14/200)</f>
        <v>7.0000000000000007E-2</v>
      </c>
      <c r="N63">
        <f>(14/200)</f>
        <v>7.0000000000000007E-2</v>
      </c>
      <c r="P63">
        <f>(11/200)</f>
        <v>5.5E-2</v>
      </c>
      <c r="Q63">
        <f>(10/200)</f>
        <v>0.05</v>
      </c>
      <c r="R63">
        <f>(9/200)</f>
        <v>4.4999999999999998E-2</v>
      </c>
      <c r="S63">
        <f>(9/200)</f>
        <v>4.4999999999999998E-2</v>
      </c>
      <c r="U63">
        <f>0.06+0.055</f>
        <v>0.11499999999999999</v>
      </c>
      <c r="V63">
        <f>0.06+0.05</f>
        <v>0.11</v>
      </c>
      <c r="W63">
        <f>0.07+0.045</f>
        <v>0.115</v>
      </c>
      <c r="X63">
        <f>0.07+0.045</f>
        <v>0.115</v>
      </c>
      <c r="Z63">
        <f>SQRT((ABS($A$64-$A$63)^2+(ABS($B$64-$B$63)^2)))</f>
        <v>28.939016849909205</v>
      </c>
      <c r="AA63">
        <f>SQRT((ABS($C$64-$C$63)^2+(ABS($D$64-$D$63)^2)))</f>
        <v>18.499521657462541</v>
      </c>
      <c r="AB63">
        <f>SQRT((ABS($E$64-$E$63)^2+(ABS($F$64-$F$63)^2)))</f>
        <v>18.784353493306934</v>
      </c>
      <c r="AC63">
        <f>SQRT((ABS($G$64-$G$63)^2+(ABS($H$64-$H$63)^2)))</f>
        <v>17.828337134827862</v>
      </c>
      <c r="AJ63">
        <f>1/0.115</f>
        <v>8.695652173913043</v>
      </c>
      <c r="AK63">
        <f>1/0.11</f>
        <v>9.0909090909090917</v>
      </c>
      <c r="AL63">
        <f>1/0.115</f>
        <v>8.695652173913043</v>
      </c>
      <c r="AM63">
        <f>1/0.115</f>
        <v>8.695652173913043</v>
      </c>
      <c r="AO63">
        <f>$Z63/$U63</f>
        <v>251.6436247818192</v>
      </c>
      <c r="AP63">
        <f>$AA63/$V63</f>
        <v>168.17746961329581</v>
      </c>
      <c r="AQ63">
        <f>$AB63/$W63</f>
        <v>163.3422042896255</v>
      </c>
      <c r="AR63">
        <f>$AC63/$X63</f>
        <v>155.02901856372054</v>
      </c>
      <c r="AV63">
        <f>((0.06/0.115)*100)</f>
        <v>52.173913043478258</v>
      </c>
      <c r="AW63">
        <f>((0.06/0.11)*100)</f>
        <v>54.54545454545454</v>
      </c>
      <c r="AX63">
        <f>((0.07/0.115)*100)</f>
        <v>60.869565217391312</v>
      </c>
      <c r="AY63">
        <f>((0.07/0.115)*100)</f>
        <v>60.869565217391312</v>
      </c>
      <c r="BA63">
        <f>((0.055/0.115)*100)</f>
        <v>47.826086956521735</v>
      </c>
      <c r="BB63">
        <f>((0.05/0.11)*100)</f>
        <v>45.45454545454546</v>
      </c>
      <c r="BC63">
        <f>((0.045/0.115)*100)</f>
        <v>39.130434782608688</v>
      </c>
      <c r="BD63">
        <f>((0.045/0.115)*100)</f>
        <v>39.130434782608688</v>
      </c>
      <c r="BF63">
        <f>ABS($B$63-$D$63)</f>
        <v>1.2631759999999996</v>
      </c>
      <c r="BG63">
        <f>ABS($F$63-$H$63)</f>
        <v>4.3041729999999996</v>
      </c>
      <c r="BL63">
        <f>SQRT((ABS($A$63-$E$64)^2+(ABS($B$63-$F$64)^2)))</f>
        <v>2.9241527926566966</v>
      </c>
      <c r="BM63">
        <f>SQRT((ABS($C$63-$G$63)^2+(ABS($D$63-$H$63)^2)))</f>
        <v>1.8198489370521913</v>
      </c>
      <c r="BO63">
        <f>SQRT((ABS($A$63-$G$64)^2+(ABS($B$63-$H$64)^2)))</f>
        <v>5.7378137659206008</v>
      </c>
      <c r="BP63">
        <f>SQRT((ABS($C$63-$E$63)^2+(ABS($D$63-$F$63)^2)))</f>
        <v>3.5084155482104658</v>
      </c>
      <c r="BR63">
        <f>DEGREES(ACOS((4.34722883308551^2+30.8114270964859^2-28.9578835403184^2)/(2*4.34722883308551*30.8114270964859)))</f>
        <v>61.0468370150722</v>
      </c>
      <c r="BS63">
        <f>DEGREES(ACOS((28.9578835403184^2+31.0555614479876^2-4.83994597514941^2)/(2*28.9578835403184*31.0555614479876)))</f>
        <v>8.3409096790292487</v>
      </c>
      <c r="BU63">
        <v>12</v>
      </c>
      <c r="BV63">
        <v>6</v>
      </c>
      <c r="BW63">
        <v>5</v>
      </c>
      <c r="BX63">
        <v>7</v>
      </c>
      <c r="BY63">
        <v>12</v>
      </c>
      <c r="BZ63">
        <v>5</v>
      </c>
      <c r="CA63">
        <v>5</v>
      </c>
      <c r="CB63">
        <v>3</v>
      </c>
      <c r="CC63">
        <v>14</v>
      </c>
      <c r="CD63">
        <v>5</v>
      </c>
      <c r="CE63">
        <v>5</v>
      </c>
      <c r="CF63">
        <v>12</v>
      </c>
      <c r="CG63">
        <v>14</v>
      </c>
      <c r="CH63">
        <v>7</v>
      </c>
      <c r="CI63">
        <v>4</v>
      </c>
      <c r="CJ63">
        <v>12</v>
      </c>
      <c r="CL63">
        <v>11</v>
      </c>
      <c r="CM63">
        <v>4</v>
      </c>
      <c r="CN63">
        <v>2</v>
      </c>
      <c r="CO63">
        <v>4</v>
      </c>
      <c r="CP63">
        <v>10</v>
      </c>
      <c r="CQ63">
        <v>3</v>
      </c>
      <c r="CR63">
        <v>2</v>
      </c>
      <c r="CS63">
        <v>0</v>
      </c>
      <c r="CT63">
        <v>9</v>
      </c>
      <c r="CU63">
        <v>2</v>
      </c>
      <c r="CV63">
        <v>2</v>
      </c>
      <c r="CW63">
        <v>7</v>
      </c>
      <c r="CX63">
        <v>9</v>
      </c>
      <c r="CY63">
        <v>4</v>
      </c>
      <c r="CZ63">
        <v>0</v>
      </c>
      <c r="DA63">
        <v>7</v>
      </c>
      <c r="DC63">
        <f>((6/12)*100)</f>
        <v>50</v>
      </c>
      <c r="DD63">
        <f>((5/12)*100)</f>
        <v>41.666666666666671</v>
      </c>
      <c r="DE63">
        <f>((7/12)*100)</f>
        <v>58.333333333333336</v>
      </c>
      <c r="DF63">
        <f>((5/12)*100)</f>
        <v>41.666666666666671</v>
      </c>
      <c r="DG63">
        <f>((5/12)*100)</f>
        <v>41.666666666666671</v>
      </c>
      <c r="DH63">
        <f>((3/12)*100)</f>
        <v>25</v>
      </c>
      <c r="DI63">
        <f>((5/14)*100)</f>
        <v>35.714285714285715</v>
      </c>
      <c r="DJ63">
        <f>((5/14)*100)</f>
        <v>35.714285714285715</v>
      </c>
      <c r="DK63">
        <f>((12/14)*100)</f>
        <v>85.714285714285708</v>
      </c>
      <c r="DL63">
        <f>((7/14)*100)</f>
        <v>50</v>
      </c>
      <c r="DM63">
        <f>((4/14)*100)</f>
        <v>28.571428571428569</v>
      </c>
      <c r="DN63">
        <f>((12/14)*100)</f>
        <v>85.714285714285708</v>
      </c>
      <c r="DP63">
        <f>((4/11)*100)</f>
        <v>36.363636363636367</v>
      </c>
      <c r="DQ63">
        <f>((2/11)*100)</f>
        <v>18.181818181818183</v>
      </c>
      <c r="DR63">
        <f>((4/11)*100)</f>
        <v>36.363636363636367</v>
      </c>
      <c r="DS63">
        <f>((3/10)*100)</f>
        <v>30</v>
      </c>
      <c r="DT63">
        <f>((2/10)*100)</f>
        <v>20</v>
      </c>
      <c r="DU63">
        <f>((0/10)*100)</f>
        <v>0</v>
      </c>
      <c r="DV63">
        <f>((2/9)*100)</f>
        <v>22.222222222222221</v>
      </c>
      <c r="DW63">
        <f>((2/9)*100)</f>
        <v>22.222222222222221</v>
      </c>
      <c r="DX63">
        <f>((7/9)*100)</f>
        <v>77.777777777777786</v>
      </c>
      <c r="DY63">
        <f>((4/9)*100)</f>
        <v>44.444444444444443</v>
      </c>
      <c r="DZ63">
        <f>((0/9)*100)</f>
        <v>0</v>
      </c>
      <c r="EA63">
        <f>((7/9)*100)</f>
        <v>77.777777777777786</v>
      </c>
    </row>
    <row r="64" spans="1:131" x14ac:dyDescent="0.25">
      <c r="A64">
        <v>130.438897</v>
      </c>
      <c r="B64">
        <v>6.3596250000000003</v>
      </c>
      <c r="C64">
        <v>154.56586099999998</v>
      </c>
      <c r="D64">
        <v>8.3063350000000007</v>
      </c>
      <c r="E64">
        <v>156.573936</v>
      </c>
      <c r="F64">
        <v>6.014227</v>
      </c>
      <c r="G64">
        <v>154.452449</v>
      </c>
      <c r="H64">
        <v>9.8086559999999992</v>
      </c>
      <c r="K64">
        <f>(12/200)</f>
        <v>0.06</v>
      </c>
      <c r="L64">
        <f>(14/200)</f>
        <v>7.0000000000000007E-2</v>
      </c>
      <c r="M64">
        <f>(14/200)</f>
        <v>7.0000000000000007E-2</v>
      </c>
      <c r="N64">
        <f>(14/200)</f>
        <v>7.0000000000000007E-2</v>
      </c>
      <c r="P64">
        <f>(11/200)</f>
        <v>5.5E-2</v>
      </c>
      <c r="Q64">
        <f>(10/200)</f>
        <v>0.05</v>
      </c>
      <c r="R64">
        <f>(9/200)</f>
        <v>4.4999999999999998E-2</v>
      </c>
      <c r="S64">
        <f>(9/200)</f>
        <v>4.4999999999999998E-2</v>
      </c>
      <c r="U64">
        <f>0.06+0.055</f>
        <v>0.11499999999999999</v>
      </c>
      <c r="V64">
        <f>0.07+0.05</f>
        <v>0.12000000000000001</v>
      </c>
      <c r="W64">
        <f>0.07+0.045</f>
        <v>0.115</v>
      </c>
      <c r="X64">
        <f>0.07+0.045</f>
        <v>0.115</v>
      </c>
      <c r="Z64">
        <f>SQRT((ABS($A$65-$A$64)^2+(ABS($B$65-$B$64)^2)))</f>
        <v>23.602384099766613</v>
      </c>
      <c r="AA64">
        <f>SQRT((ABS($C$65-$C$64)^2+(ABS($D$65-$D$64)^2)))</f>
        <v>30.986766009467821</v>
      </c>
      <c r="AB64">
        <f>SQRT((ABS($E$65-$E$64)^2+(ABS($F$65-$F$64)^2)))</f>
        <v>30.811427096485932</v>
      </c>
      <c r="AC64">
        <f>SQRT((ABS($G$65-$G$64)^2+(ABS($H$65-$H$64)^2)))</f>
        <v>31.055561447987593</v>
      </c>
      <c r="AJ64">
        <f>1/0.115</f>
        <v>8.695652173913043</v>
      </c>
      <c r="AK64">
        <f>1/0.12</f>
        <v>8.3333333333333339</v>
      </c>
      <c r="AL64">
        <f>1/0.115</f>
        <v>8.695652173913043</v>
      </c>
      <c r="AM64">
        <f>1/0.115</f>
        <v>8.695652173913043</v>
      </c>
      <c r="AO64">
        <f>$Z64/$U64</f>
        <v>205.23812260666622</v>
      </c>
      <c r="AP64">
        <f>$AA64/$V64</f>
        <v>258.2230500788985</v>
      </c>
      <c r="AQ64">
        <f>$AB64/$W64</f>
        <v>267.92545301292114</v>
      </c>
      <c r="AR64">
        <f>$AC64/$X64</f>
        <v>270.04836041728339</v>
      </c>
      <c r="AV64">
        <f>((0.06/0.115)*100)</f>
        <v>52.173913043478258</v>
      </c>
      <c r="AW64">
        <f>((0.07/0.12)*100)</f>
        <v>58.333333333333336</v>
      </c>
      <c r="AX64">
        <f>((0.07/0.115)*100)</f>
        <v>60.869565217391312</v>
      </c>
      <c r="AY64">
        <f>((0.07/0.115)*100)</f>
        <v>60.869565217391312</v>
      </c>
      <c r="BA64">
        <f>((0.055/0.115)*100)</f>
        <v>47.826086956521735</v>
      </c>
      <c r="BB64">
        <f>((0.05/0.12)*100)</f>
        <v>41.666666666666671</v>
      </c>
      <c r="BC64">
        <f>((0.045/0.115)*100)</f>
        <v>39.130434782608688</v>
      </c>
      <c r="BD64">
        <f>((0.045/0.115)*100)</f>
        <v>39.130434782608688</v>
      </c>
      <c r="BF64">
        <f>ABS($B$64-$D$64)</f>
        <v>1.9467100000000004</v>
      </c>
      <c r="BG64">
        <f>ABS($F$64-$H$64)</f>
        <v>3.7944289999999992</v>
      </c>
      <c r="BL64">
        <f>SQRT((ABS($A$64-$E$65)^2+(ABS($B$64-$F$65)^2)))</f>
        <v>4.7009998981430412</v>
      </c>
      <c r="BM64">
        <f>SQRT((ABS($C$64-$G$64)^2+(ABS($D$64-$H$64)^2)))</f>
        <v>1.5065957217465444</v>
      </c>
      <c r="BO64">
        <f>SQRT((ABS($A$64-$G$65)^2+(ABS($B$64-$H$65)^2)))</f>
        <v>7.9721653530370276</v>
      </c>
      <c r="BP64">
        <f>SQRT((ABS($C$64-$E$64)^2+(ABS($D$64-$F$64)^2)))</f>
        <v>3.0473142747818249</v>
      </c>
      <c r="BR64">
        <f>DEGREES(ACOS((4.83994597514941^2+25.2562034345656^2-23.1564749656818^2)/(2*4.83994597514941*25.2562034345656)))</f>
        <v>59.228456304778263</v>
      </c>
      <c r="BS64">
        <f>DEGREES(ACOS((23.1564749656818^2+24.2822373848949^2-4.34608455900665^2)/(2*23.1564749656818*24.2822373848949)))</f>
        <v>10.15611022632755</v>
      </c>
      <c r="BU64">
        <v>12</v>
      </c>
      <c r="BV64">
        <v>5</v>
      </c>
      <c r="BW64">
        <v>5</v>
      </c>
      <c r="BX64">
        <v>7</v>
      </c>
      <c r="BY64">
        <v>14</v>
      </c>
      <c r="BZ64">
        <v>6</v>
      </c>
      <c r="CA64">
        <v>6</v>
      </c>
      <c r="CB64">
        <v>5</v>
      </c>
      <c r="CC64">
        <v>14</v>
      </c>
      <c r="CD64">
        <v>5</v>
      </c>
      <c r="CE64">
        <v>6</v>
      </c>
      <c r="CF64">
        <v>12</v>
      </c>
      <c r="CG64">
        <v>14</v>
      </c>
      <c r="CH64">
        <v>7</v>
      </c>
      <c r="CI64">
        <v>4</v>
      </c>
      <c r="CJ64">
        <v>12</v>
      </c>
      <c r="CL64">
        <v>11</v>
      </c>
      <c r="CM64">
        <v>3</v>
      </c>
      <c r="CN64">
        <v>2</v>
      </c>
      <c r="CO64">
        <v>4</v>
      </c>
      <c r="CP64">
        <v>10</v>
      </c>
      <c r="CQ64">
        <v>4</v>
      </c>
      <c r="CR64">
        <v>1</v>
      </c>
      <c r="CS64">
        <v>0</v>
      </c>
      <c r="CT64">
        <v>9</v>
      </c>
      <c r="CU64">
        <v>2</v>
      </c>
      <c r="CV64">
        <v>1</v>
      </c>
      <c r="CW64">
        <v>7</v>
      </c>
      <c r="CX64">
        <v>9</v>
      </c>
      <c r="CY64">
        <v>4</v>
      </c>
      <c r="CZ64">
        <v>0</v>
      </c>
      <c r="DA64">
        <v>7</v>
      </c>
      <c r="DC64">
        <f>((5/12)*100)</f>
        <v>41.666666666666671</v>
      </c>
      <c r="DD64">
        <f>((5/12)*100)</f>
        <v>41.666666666666671</v>
      </c>
      <c r="DE64">
        <f>((7/12)*100)</f>
        <v>58.333333333333336</v>
      </c>
      <c r="DF64">
        <f>((6/14)*100)</f>
        <v>42.857142857142854</v>
      </c>
      <c r="DG64">
        <f>((6/14)*100)</f>
        <v>42.857142857142854</v>
      </c>
      <c r="DH64">
        <f>((5/14)*100)</f>
        <v>35.714285714285715</v>
      </c>
      <c r="DI64">
        <f>((5/14)*100)</f>
        <v>35.714285714285715</v>
      </c>
      <c r="DJ64">
        <f>((6/14)*100)</f>
        <v>42.857142857142854</v>
      </c>
      <c r="DK64">
        <f>((12/14)*100)</f>
        <v>85.714285714285708</v>
      </c>
      <c r="DL64">
        <f>((7/14)*100)</f>
        <v>50</v>
      </c>
      <c r="DM64">
        <f>((4/14)*100)</f>
        <v>28.571428571428569</v>
      </c>
      <c r="DN64">
        <f>((12/14)*100)</f>
        <v>85.714285714285708</v>
      </c>
      <c r="DP64">
        <f>((3/11)*100)</f>
        <v>27.27272727272727</v>
      </c>
      <c r="DQ64">
        <f>((2/11)*100)</f>
        <v>18.181818181818183</v>
      </c>
      <c r="DR64">
        <f>((4/11)*100)</f>
        <v>36.363636363636367</v>
      </c>
      <c r="DS64">
        <f>((4/10)*100)</f>
        <v>40</v>
      </c>
      <c r="DT64">
        <f>((1/10)*100)</f>
        <v>10</v>
      </c>
      <c r="DU64">
        <f>((0/10)*100)</f>
        <v>0</v>
      </c>
      <c r="DV64">
        <f>((2/9)*100)</f>
        <v>22.222222222222221</v>
      </c>
      <c r="DW64">
        <f>((1/9)*100)</f>
        <v>11.111111111111111</v>
      </c>
      <c r="DX64">
        <f>((7/9)*100)</f>
        <v>77.777777777777786</v>
      </c>
      <c r="DY64">
        <f>((4/9)*100)</f>
        <v>44.444444444444443</v>
      </c>
      <c r="DZ64">
        <f>((0/9)*100)</f>
        <v>0</v>
      </c>
      <c r="EA64">
        <f>((7/9)*100)</f>
        <v>77.777777777777786</v>
      </c>
    </row>
    <row r="65" spans="1:131" x14ac:dyDescent="0.25">
      <c r="A65">
        <v>106.853837</v>
      </c>
      <c r="B65">
        <v>7.2637710000000002</v>
      </c>
      <c r="C65">
        <v>123.57909500000001</v>
      </c>
      <c r="D65">
        <v>8.3071009999999994</v>
      </c>
      <c r="E65">
        <v>125.76281800000001</v>
      </c>
      <c r="F65">
        <v>5.8762150000000002</v>
      </c>
      <c r="G65">
        <v>123.398247</v>
      </c>
      <c r="H65">
        <v>10.099233</v>
      </c>
      <c r="K65">
        <f>(13/200)</f>
        <v>6.5000000000000002E-2</v>
      </c>
      <c r="L65">
        <f>(13/200)</f>
        <v>6.5000000000000002E-2</v>
      </c>
      <c r="M65">
        <f>(14/200)</f>
        <v>7.0000000000000007E-2</v>
      </c>
      <c r="N65">
        <f>(13/200)</f>
        <v>6.5000000000000002E-2</v>
      </c>
      <c r="P65">
        <f>(10/200)</f>
        <v>0.05</v>
      </c>
      <c r="Q65">
        <f>(10/200)</f>
        <v>0.05</v>
      </c>
      <c r="R65">
        <f>(9/200)</f>
        <v>4.4999999999999998E-2</v>
      </c>
      <c r="S65">
        <f>(9/200)</f>
        <v>4.4999999999999998E-2</v>
      </c>
      <c r="U65">
        <f>0.065+0.05</f>
        <v>0.115</v>
      </c>
      <c r="V65">
        <f>0.065+0.05</f>
        <v>0.115</v>
      </c>
      <c r="W65">
        <f>0.07+0.045</f>
        <v>0.115</v>
      </c>
      <c r="X65">
        <f>0.065+0.045</f>
        <v>0.11</v>
      </c>
      <c r="Z65">
        <f>SQRT((ABS($A$66-$A$65)^2+(ABS($B$66-$B$65)^2)))</f>
        <v>23.45533025488033</v>
      </c>
      <c r="AA65">
        <f>SQRT((ABS($C$66-$C$65)^2+(ABS($D$66-$D$65)^2)))</f>
        <v>24.20524512020781</v>
      </c>
      <c r="AB65">
        <f>SQRT((ABS($E$66-$E$65)^2+(ABS($F$66-$F$65)^2)))</f>
        <v>25.256203434565638</v>
      </c>
      <c r="AC65">
        <f>SQRT((ABS($G$66-$G$65)^2+(ABS($H$66-$H$65)^2)))</f>
        <v>24.282237384894859</v>
      </c>
      <c r="AJ65">
        <f>1/0.115</f>
        <v>8.695652173913043</v>
      </c>
      <c r="AK65">
        <f>1/0.115</f>
        <v>8.695652173913043</v>
      </c>
      <c r="AL65">
        <f>1/0.115</f>
        <v>8.695652173913043</v>
      </c>
      <c r="AM65">
        <f>1/0.11</f>
        <v>9.0909090909090917</v>
      </c>
      <c r="AO65">
        <f>$Z65/$U65</f>
        <v>203.95939352069851</v>
      </c>
      <c r="AP65">
        <f>$AA65/$V65</f>
        <v>210.48039234963312</v>
      </c>
      <c r="AQ65">
        <f>$AB65/$W65</f>
        <v>219.61916030057074</v>
      </c>
      <c r="AR65">
        <f>$AC65/$X65</f>
        <v>220.74761258995326</v>
      </c>
      <c r="AV65">
        <f>((0.065/0.115)*100)</f>
        <v>56.521739130434781</v>
      </c>
      <c r="AW65">
        <f>((0.065/0.115)*100)</f>
        <v>56.521739130434781</v>
      </c>
      <c r="AX65">
        <f>((0.07/0.115)*100)</f>
        <v>60.869565217391312</v>
      </c>
      <c r="AY65">
        <f>((0.065/0.11)*100)</f>
        <v>59.090909090909093</v>
      </c>
      <c r="BA65">
        <f>((0.05/0.115)*100)</f>
        <v>43.478260869565219</v>
      </c>
      <c r="BB65">
        <f>((0.05/0.115)*100)</f>
        <v>43.478260869565219</v>
      </c>
      <c r="BC65">
        <f>((0.045/0.115)*100)</f>
        <v>39.130434782608688</v>
      </c>
      <c r="BD65">
        <f>((0.045/0.11)*100)</f>
        <v>40.909090909090907</v>
      </c>
      <c r="BF65">
        <f>ABS($B$65-$D$65)</f>
        <v>1.0433299999999992</v>
      </c>
      <c r="BG65">
        <f>ABS($F$65-$H$65)</f>
        <v>4.2230179999999997</v>
      </c>
      <c r="BL65">
        <f>SQRT((ABS($A$65-$E$66)^2+(ABS($B$65-$F$66)^2)))</f>
        <v>6.378461828810603</v>
      </c>
      <c r="BM65">
        <f>SQRT((ABS($C$65-$G$65)^2+(ABS($D$65-$H$65)^2)))</f>
        <v>1.801233772870142</v>
      </c>
      <c r="BO65">
        <f>SQRT((ABS($A$65-$G$66)^2+(ABS($B$65-$H$66)^2)))</f>
        <v>8.4465579476050401</v>
      </c>
      <c r="BP65">
        <f>SQRT((ABS($C$65-$E$65)^2+(ABS($D$65-$F$65)^2)))</f>
        <v>3.2676984080121283</v>
      </c>
      <c r="BR65">
        <f>DEGREES(ACOS((4.34608455900665^2+22.3690138589671^2-21.2178035633645^2)/(2*4.34608455900665*22.3690138589671)))</f>
        <v>69.193464533137359</v>
      </c>
      <c r="BS65">
        <f>DEGREES(ACOS((21.2178035633645^2+22.4852195848179^2-3.58339113747188^2)/(2*21.2178035633645*22.4852195848179)))</f>
        <v>8.8008544258043209</v>
      </c>
      <c r="BU65">
        <v>13</v>
      </c>
      <c r="BV65">
        <v>6</v>
      </c>
      <c r="BW65">
        <v>6</v>
      </c>
      <c r="BX65">
        <v>7</v>
      </c>
      <c r="BY65">
        <v>13</v>
      </c>
      <c r="BZ65">
        <v>5</v>
      </c>
      <c r="CA65">
        <v>6</v>
      </c>
      <c r="CB65">
        <v>4</v>
      </c>
      <c r="CC65">
        <v>14</v>
      </c>
      <c r="CD65">
        <v>6</v>
      </c>
      <c r="CE65">
        <v>6</v>
      </c>
      <c r="CF65">
        <v>12</v>
      </c>
      <c r="CG65">
        <v>13</v>
      </c>
      <c r="CH65">
        <v>7</v>
      </c>
      <c r="CI65">
        <v>4</v>
      </c>
      <c r="CJ65">
        <v>12</v>
      </c>
      <c r="CL65">
        <v>10</v>
      </c>
      <c r="CM65">
        <v>2</v>
      </c>
      <c r="CN65">
        <v>2</v>
      </c>
      <c r="CO65">
        <v>4</v>
      </c>
      <c r="CP65">
        <v>10</v>
      </c>
      <c r="CQ65">
        <v>3</v>
      </c>
      <c r="CR65">
        <v>2</v>
      </c>
      <c r="CS65">
        <v>0</v>
      </c>
      <c r="CT65">
        <v>9</v>
      </c>
      <c r="CU65">
        <v>2</v>
      </c>
      <c r="CV65">
        <v>2</v>
      </c>
      <c r="CW65">
        <v>7</v>
      </c>
      <c r="CX65">
        <v>9</v>
      </c>
      <c r="CY65">
        <v>4</v>
      </c>
      <c r="CZ65">
        <v>0</v>
      </c>
      <c r="DA65">
        <v>7</v>
      </c>
      <c r="DC65">
        <f>((6/13)*100)</f>
        <v>46.153846153846153</v>
      </c>
      <c r="DD65">
        <f>((6/13)*100)</f>
        <v>46.153846153846153</v>
      </c>
      <c r="DE65">
        <f>((7/13)*100)</f>
        <v>53.846153846153847</v>
      </c>
      <c r="DF65">
        <f>((5/13)*100)</f>
        <v>38.461538461538467</v>
      </c>
      <c r="DG65">
        <f>((6/13)*100)</f>
        <v>46.153846153846153</v>
      </c>
      <c r="DH65">
        <f>((4/13)*100)</f>
        <v>30.76923076923077</v>
      </c>
      <c r="DI65">
        <f>((6/14)*100)</f>
        <v>42.857142857142854</v>
      </c>
      <c r="DJ65">
        <f>((6/14)*100)</f>
        <v>42.857142857142854</v>
      </c>
      <c r="DK65">
        <f>((12/14)*100)</f>
        <v>85.714285714285708</v>
      </c>
      <c r="DL65">
        <f>((7/13)*100)</f>
        <v>53.846153846153847</v>
      </c>
      <c r="DM65">
        <f>((4/13)*100)</f>
        <v>30.76923076923077</v>
      </c>
      <c r="DN65">
        <f>((12/13)*100)</f>
        <v>92.307692307692307</v>
      </c>
      <c r="DP65">
        <f>((2/10)*100)</f>
        <v>20</v>
      </c>
      <c r="DQ65">
        <f>((2/10)*100)</f>
        <v>20</v>
      </c>
      <c r="DR65">
        <f>((4/10)*100)</f>
        <v>40</v>
      </c>
      <c r="DS65">
        <f>((3/10)*100)</f>
        <v>30</v>
      </c>
      <c r="DT65">
        <f>((2/10)*100)</f>
        <v>20</v>
      </c>
      <c r="DU65">
        <f>((0/10)*100)</f>
        <v>0</v>
      </c>
      <c r="DV65">
        <f>((2/9)*100)</f>
        <v>22.222222222222221</v>
      </c>
      <c r="DW65">
        <f>((2/9)*100)</f>
        <v>22.222222222222221</v>
      </c>
      <c r="DX65">
        <f>((7/9)*100)</f>
        <v>77.777777777777786</v>
      </c>
      <c r="DY65">
        <f>((4/9)*100)</f>
        <v>44.444444444444443</v>
      </c>
      <c r="DZ65">
        <f>((0/9)*100)</f>
        <v>0</v>
      </c>
      <c r="EA65">
        <f>((7/9)*100)</f>
        <v>77.777777777777786</v>
      </c>
    </row>
    <row r="66" spans="1:131" x14ac:dyDescent="0.25">
      <c r="A66">
        <v>83.411549000000008</v>
      </c>
      <c r="B66">
        <v>8.045852</v>
      </c>
      <c r="C66">
        <v>99.395783000000009</v>
      </c>
      <c r="D66">
        <v>9.3373010000000001</v>
      </c>
      <c r="E66">
        <v>100.51557200000001</v>
      </c>
      <c r="F66">
        <v>6.5488080000000002</v>
      </c>
      <c r="G66">
        <v>99.122616000000008</v>
      </c>
      <c r="H66">
        <v>10.665618</v>
      </c>
      <c r="K66">
        <f>(12/200)</f>
        <v>0.06</v>
      </c>
      <c r="L66">
        <f>(13/200)</f>
        <v>6.5000000000000002E-2</v>
      </c>
      <c r="M66">
        <f>(15/200)</f>
        <v>7.4999999999999997E-2</v>
      </c>
      <c r="N66">
        <f>(14/200)</f>
        <v>7.0000000000000007E-2</v>
      </c>
      <c r="P66">
        <f>(9/200)</f>
        <v>4.4999999999999998E-2</v>
      </c>
      <c r="Q66">
        <f>(9/200)</f>
        <v>4.4999999999999998E-2</v>
      </c>
      <c r="R66">
        <f>(8/200)</f>
        <v>0.04</v>
      </c>
      <c r="S66">
        <f>(9/200)</f>
        <v>4.4999999999999998E-2</v>
      </c>
      <c r="U66">
        <f>0.06+0.045</f>
        <v>0.105</v>
      </c>
      <c r="V66">
        <f>0.065+0.045</f>
        <v>0.11</v>
      </c>
      <c r="W66">
        <f>0.075+0.04</f>
        <v>0.11499999999999999</v>
      </c>
      <c r="X66">
        <f>0.07+0.045</f>
        <v>0.115</v>
      </c>
      <c r="Z66">
        <f>SQRT((ABS($A$67-$A$66)^2+(ABS($B$67-$B$66)^2)))</f>
        <v>19.329334458826295</v>
      </c>
      <c r="AA66">
        <f>SQRT((ABS($C$67-$C$66)^2+(ABS($D$67-$D$66)^2)))</f>
        <v>21.617208067540684</v>
      </c>
      <c r="AB66">
        <f>SQRT((ABS($E$67-$E$66)^2+(ABS($F$67-$F$66)^2)))</f>
        <v>22.369013858967079</v>
      </c>
      <c r="AC66">
        <f>SQRT((ABS($G$67-$G$66)^2+(ABS($H$67-$H$66)^2)))</f>
        <v>22.485219584817873</v>
      </c>
      <c r="AJ66">
        <f>1/0.105</f>
        <v>9.5238095238095237</v>
      </c>
      <c r="AK66">
        <f>1/0.11</f>
        <v>9.0909090909090917</v>
      </c>
      <c r="AL66">
        <f>1/0.115</f>
        <v>8.695652173913043</v>
      </c>
      <c r="AM66">
        <f>1/0.115</f>
        <v>8.695652173913043</v>
      </c>
      <c r="AO66">
        <f>$Z66/$U66</f>
        <v>184.08889960786948</v>
      </c>
      <c r="AP66">
        <f>$AA66/$V66</f>
        <v>196.52007334127893</v>
      </c>
      <c r="AQ66">
        <f>$AB66/$W66</f>
        <v>194.5131639910181</v>
      </c>
      <c r="AR66">
        <f>$AC66/$X66</f>
        <v>195.52364856363366</v>
      </c>
      <c r="AV66">
        <f>((0.06/0.105)*100)</f>
        <v>57.142857142857139</v>
      </c>
      <c r="AW66">
        <f>((0.065/0.11)*100)</f>
        <v>59.090909090909093</v>
      </c>
      <c r="AX66">
        <f>((0.075/0.115)*100)</f>
        <v>65.217391304347814</v>
      </c>
      <c r="AY66">
        <f>((0.07/0.115)*100)</f>
        <v>60.869565217391312</v>
      </c>
      <c r="BA66">
        <f>((0.045/0.105)*100)</f>
        <v>42.857142857142854</v>
      </c>
      <c r="BB66">
        <f>((0.045/0.11)*100)</f>
        <v>40.909090909090907</v>
      </c>
      <c r="BC66">
        <f>((0.04/0.115)*100)</f>
        <v>34.782608695652172</v>
      </c>
      <c r="BD66">
        <f>((0.045/0.115)*100)</f>
        <v>39.130434782608688</v>
      </c>
      <c r="BF66">
        <f>ABS($B$66-$D$66)</f>
        <v>1.2914490000000001</v>
      </c>
      <c r="BG66">
        <f>ABS($F$66-$H$66)</f>
        <v>4.1168100000000001</v>
      </c>
      <c r="BL66">
        <f>SQRT((ABS($A$66-$E$67)^2+(ABS($B$66-$F$67)^2)))</f>
        <v>5.292661077190763</v>
      </c>
      <c r="BM66">
        <f>SQRT((ABS($C$66-$G$66)^2+(ABS($D$66-$H$66)^2)))</f>
        <v>1.3561143987060977</v>
      </c>
      <c r="BO66">
        <f>SQRT((ABS($A$66-$G$67)^2+(ABS($B$66-$H$67)^2)))</f>
        <v>7.2454673762380635</v>
      </c>
      <c r="BP66">
        <f>SQRT((ABS($C$66-$E$66)^2+(ABS($D$66-$F$66)^2)))</f>
        <v>3.0049327139837914</v>
      </c>
      <c r="BR66">
        <f>DEGREES(ACOS((3.58339113747188^2+19.4373448304953^2-18.4969325276928^2)/(2*3.58339113747188*19.4373448304953)))</f>
        <v>69.618716879166954</v>
      </c>
      <c r="BS66">
        <f>DEGREES(ACOS((18.4969325276928^2+20.5770251252054^2-4.80448383552469^2)/(2*18.4969325276928*20.5770251252054)))</f>
        <v>12.745316565726965</v>
      </c>
      <c r="BU66">
        <v>12</v>
      </c>
      <c r="BV66">
        <v>5</v>
      </c>
      <c r="BW66">
        <v>7</v>
      </c>
      <c r="BX66">
        <v>8</v>
      </c>
      <c r="BY66">
        <v>13</v>
      </c>
      <c r="BZ66">
        <v>6</v>
      </c>
      <c r="CA66">
        <v>6</v>
      </c>
      <c r="CB66">
        <v>4</v>
      </c>
      <c r="CC66">
        <v>15</v>
      </c>
      <c r="CD66">
        <v>7</v>
      </c>
      <c r="CE66">
        <v>6</v>
      </c>
      <c r="CF66">
        <v>13</v>
      </c>
      <c r="CG66">
        <v>14</v>
      </c>
      <c r="CH66">
        <v>8</v>
      </c>
      <c r="CI66">
        <v>5</v>
      </c>
      <c r="CJ66">
        <v>13</v>
      </c>
      <c r="CL66">
        <v>9</v>
      </c>
      <c r="CM66">
        <v>2</v>
      </c>
      <c r="CN66">
        <v>1</v>
      </c>
      <c r="CO66">
        <v>3</v>
      </c>
      <c r="CP66">
        <v>9</v>
      </c>
      <c r="CQ66">
        <v>2</v>
      </c>
      <c r="CR66">
        <v>1</v>
      </c>
      <c r="CS66">
        <v>0</v>
      </c>
      <c r="CT66">
        <v>8</v>
      </c>
      <c r="CU66">
        <v>1</v>
      </c>
      <c r="CV66">
        <v>1</v>
      </c>
      <c r="CW66">
        <v>7</v>
      </c>
      <c r="CX66">
        <v>9</v>
      </c>
      <c r="CY66">
        <v>3</v>
      </c>
      <c r="CZ66">
        <v>0</v>
      </c>
      <c r="DA66">
        <v>7</v>
      </c>
      <c r="DC66">
        <f>((5/12)*100)</f>
        <v>41.666666666666671</v>
      </c>
      <c r="DD66">
        <f>((7/12)*100)</f>
        <v>58.333333333333336</v>
      </c>
      <c r="DE66">
        <f>((8/12)*100)</f>
        <v>66.666666666666657</v>
      </c>
      <c r="DF66">
        <f>((6/13)*100)</f>
        <v>46.153846153846153</v>
      </c>
      <c r="DG66">
        <f>((6/13)*100)</f>
        <v>46.153846153846153</v>
      </c>
      <c r="DH66">
        <f>((4/13)*100)</f>
        <v>30.76923076923077</v>
      </c>
      <c r="DI66">
        <f>((7/15)*100)</f>
        <v>46.666666666666664</v>
      </c>
      <c r="DJ66">
        <f>((6/15)*100)</f>
        <v>40</v>
      </c>
      <c r="DK66">
        <f>((13/15)*100)</f>
        <v>86.666666666666671</v>
      </c>
      <c r="DL66">
        <f>((8/14)*100)</f>
        <v>57.142857142857139</v>
      </c>
      <c r="DM66">
        <f>((5/14)*100)</f>
        <v>35.714285714285715</v>
      </c>
      <c r="DN66">
        <f>((13/14)*100)</f>
        <v>92.857142857142861</v>
      </c>
      <c r="DP66">
        <f>((2/9)*100)</f>
        <v>22.222222222222221</v>
      </c>
      <c r="DQ66">
        <f>((1/9)*100)</f>
        <v>11.111111111111111</v>
      </c>
      <c r="DR66">
        <f>((3/9)*100)</f>
        <v>33.333333333333329</v>
      </c>
      <c r="DS66">
        <f>((2/9)*100)</f>
        <v>22.222222222222221</v>
      </c>
      <c r="DT66">
        <f>((1/9)*100)</f>
        <v>11.111111111111111</v>
      </c>
      <c r="DU66">
        <f>((0/9)*100)</f>
        <v>0</v>
      </c>
      <c r="DV66">
        <f>((1/8)*100)</f>
        <v>12.5</v>
      </c>
      <c r="DW66">
        <f>((1/8)*100)</f>
        <v>12.5</v>
      </c>
      <c r="DX66">
        <f>((7/8)*100)</f>
        <v>87.5</v>
      </c>
      <c r="DY66">
        <f>((3/9)*100)</f>
        <v>33.333333333333329</v>
      </c>
      <c r="DZ66">
        <f>((0/9)*100)</f>
        <v>0</v>
      </c>
      <c r="EA66">
        <f>((7/9)*100)</f>
        <v>77.777777777777786</v>
      </c>
    </row>
    <row r="67" spans="1:131" x14ac:dyDescent="0.25">
      <c r="A67">
        <v>64.108676000000017</v>
      </c>
      <c r="B67">
        <v>7.0347809999999997</v>
      </c>
      <c r="C67">
        <v>77.779108000000008</v>
      </c>
      <c r="D67">
        <v>9.4891120000000004</v>
      </c>
      <c r="E67">
        <v>78.161766</v>
      </c>
      <c r="F67">
        <v>7.373513</v>
      </c>
      <c r="G67">
        <v>76.637450000000001</v>
      </c>
      <c r="H67">
        <v>10.616529</v>
      </c>
      <c r="K67">
        <f>(12/200)</f>
        <v>0.06</v>
      </c>
      <c r="L67">
        <f>(13/200)</f>
        <v>6.5000000000000002E-2</v>
      </c>
      <c r="M67">
        <f>(14/200)</f>
        <v>7.0000000000000007E-2</v>
      </c>
      <c r="N67">
        <f>(14/200)</f>
        <v>7.0000000000000007E-2</v>
      </c>
      <c r="P67">
        <f>(11/200)</f>
        <v>5.5E-2</v>
      </c>
      <c r="Q67">
        <f>(9/200)</f>
        <v>4.4999999999999998E-2</v>
      </c>
      <c r="R67">
        <f>(8/200)</f>
        <v>0.04</v>
      </c>
      <c r="S67">
        <f>(9/200)</f>
        <v>4.4999999999999998E-2</v>
      </c>
      <c r="U67">
        <f>0.06+0.055</f>
        <v>0.11499999999999999</v>
      </c>
      <c r="V67">
        <f>0.065+0.045</f>
        <v>0.11</v>
      </c>
      <c r="W67">
        <f>0.07+0.04</f>
        <v>0.11000000000000001</v>
      </c>
      <c r="X67">
        <f>0.07+0.045</f>
        <v>0.115</v>
      </c>
      <c r="Z67">
        <f>SQRT((ABS($A$68-$A$67)^2+(ABS($B$68-$B$67)^2)))</f>
        <v>22.071350135188045</v>
      </c>
      <c r="AA67">
        <f>SQRT((ABS($C$68-$C$67)^2+(ABS($D$68-$D$67)^2)))</f>
        <v>20.715062917628654</v>
      </c>
      <c r="AB67">
        <f>SQRT((ABS($E$68-$E$67)^2+(ABS($F$68-$F$67)^2)))</f>
        <v>19.437344830495253</v>
      </c>
      <c r="AC67">
        <f>SQRT((ABS($G$68-$G$67)^2+(ABS($H$68-$H$67)^2)))</f>
        <v>20.577025125205356</v>
      </c>
      <c r="AJ67">
        <f>1/0.115</f>
        <v>8.695652173913043</v>
      </c>
      <c r="AK67">
        <f>1/0.11</f>
        <v>9.0909090909090917</v>
      </c>
      <c r="AL67">
        <f>1/0.11</f>
        <v>9.0909090909090917</v>
      </c>
      <c r="AM67">
        <f>1/0.115</f>
        <v>8.695652173913043</v>
      </c>
      <c r="AO67">
        <f>$Z67/$U67</f>
        <v>191.92478378424389</v>
      </c>
      <c r="AP67">
        <f>$AA67/$V67</f>
        <v>188.31875379662412</v>
      </c>
      <c r="AQ67">
        <f>$AB67/$W67</f>
        <v>176.70313482268409</v>
      </c>
      <c r="AR67">
        <f>$AC67/$X67</f>
        <v>178.93065326265526</v>
      </c>
      <c r="AV67">
        <f>((0.06/0.115)*100)</f>
        <v>52.173913043478258</v>
      </c>
      <c r="AW67">
        <f>((0.065/0.11)*100)</f>
        <v>59.090909090909093</v>
      </c>
      <c r="AX67">
        <f>((0.07/0.11)*100)</f>
        <v>63.636363636363647</v>
      </c>
      <c r="AY67">
        <f>((0.07/0.115)*100)</f>
        <v>60.869565217391312</v>
      </c>
      <c r="BA67">
        <f>((0.055/0.115)*100)</f>
        <v>47.826086956521735</v>
      </c>
      <c r="BB67">
        <f>((0.045/0.11)*100)</f>
        <v>40.909090909090907</v>
      </c>
      <c r="BC67">
        <f>((0.04/0.11)*100)</f>
        <v>36.363636363636367</v>
      </c>
      <c r="BD67">
        <f>((0.045/0.115)*100)</f>
        <v>39.130434782608688</v>
      </c>
      <c r="BF67">
        <f>ABS($B$67-$D$67)</f>
        <v>2.4543310000000007</v>
      </c>
      <c r="BG67">
        <f>ABS($F$67-$H$67)</f>
        <v>3.2430159999999999</v>
      </c>
      <c r="BL67">
        <f>SQRT((ABS($A$67-$E$68)^2+(ABS($B$67-$F$68)^2)))</f>
        <v>5.4695014446134866</v>
      </c>
      <c r="BM67">
        <f>SQRT((ABS($C$67-$G$67)^2+(ABS($D$67-$H$67)^2)))</f>
        <v>1.6045099192130332</v>
      </c>
      <c r="BO67">
        <f>SQRT((ABS($A$67-$G$68)^2+(ABS($B$67-$H$68)^2)))</f>
        <v>8.4640200838235877</v>
      </c>
      <c r="BP67">
        <f>SQRT((ABS($C$67-$E$67)^2+(ABS($D$67-$F$67)^2)))</f>
        <v>2.1499270391724914</v>
      </c>
      <c r="BR67">
        <f>DEGREES(ACOS((4.80448383552469^2+20.1944948766688^2-17.7829004676967^2)/(2*4.80448383552469*20.1944948766688)))</f>
        <v>53.776892322753234</v>
      </c>
      <c r="BS67">
        <f>DEGREES(ACOS((17.7829004676967^2+20.3290407130049^2-5.01595007226846^2)/(2*17.7829004676967*20.3290407130049)))</f>
        <v>13.05133459705586</v>
      </c>
      <c r="BU67">
        <v>12</v>
      </c>
      <c r="BV67">
        <v>5</v>
      </c>
      <c r="BW67">
        <v>6</v>
      </c>
      <c r="BX67">
        <v>8</v>
      </c>
      <c r="BY67">
        <v>13</v>
      </c>
      <c r="BZ67">
        <v>5</v>
      </c>
      <c r="CA67">
        <v>5</v>
      </c>
      <c r="CB67">
        <v>4</v>
      </c>
      <c r="CC67">
        <v>14</v>
      </c>
      <c r="CD67">
        <v>6</v>
      </c>
      <c r="CE67">
        <v>5</v>
      </c>
      <c r="CF67">
        <v>12</v>
      </c>
      <c r="CG67">
        <v>14</v>
      </c>
      <c r="CH67">
        <v>8</v>
      </c>
      <c r="CI67">
        <v>4</v>
      </c>
      <c r="CJ67">
        <v>12</v>
      </c>
      <c r="CL67">
        <v>11</v>
      </c>
      <c r="CM67">
        <v>3</v>
      </c>
      <c r="CN67">
        <v>3</v>
      </c>
      <c r="CO67">
        <v>5</v>
      </c>
      <c r="CP67">
        <v>9</v>
      </c>
      <c r="CQ67">
        <v>2</v>
      </c>
      <c r="CR67">
        <v>0</v>
      </c>
      <c r="CS67">
        <v>0</v>
      </c>
      <c r="CT67">
        <v>8</v>
      </c>
      <c r="CU67">
        <v>3</v>
      </c>
      <c r="CV67">
        <v>0</v>
      </c>
      <c r="CW67">
        <v>7</v>
      </c>
      <c r="CX67">
        <v>9</v>
      </c>
      <c r="CY67">
        <v>5</v>
      </c>
      <c r="CZ67">
        <v>0</v>
      </c>
      <c r="DA67">
        <v>7</v>
      </c>
      <c r="DC67">
        <f>((5/12)*100)</f>
        <v>41.666666666666671</v>
      </c>
      <c r="DD67">
        <f>((6/12)*100)</f>
        <v>50</v>
      </c>
      <c r="DE67">
        <f>((8/12)*100)</f>
        <v>66.666666666666657</v>
      </c>
      <c r="DF67">
        <f>((5/13)*100)</f>
        <v>38.461538461538467</v>
      </c>
      <c r="DG67">
        <f>((5/13)*100)</f>
        <v>38.461538461538467</v>
      </c>
      <c r="DH67">
        <f>((4/13)*100)</f>
        <v>30.76923076923077</v>
      </c>
      <c r="DI67">
        <f>((6/14)*100)</f>
        <v>42.857142857142854</v>
      </c>
      <c r="DJ67">
        <f>((5/14)*100)</f>
        <v>35.714285714285715</v>
      </c>
      <c r="DK67">
        <f>((12/14)*100)</f>
        <v>85.714285714285708</v>
      </c>
      <c r="DL67">
        <f>((8/14)*100)</f>
        <v>57.142857142857139</v>
      </c>
      <c r="DM67">
        <f>((4/14)*100)</f>
        <v>28.571428571428569</v>
      </c>
      <c r="DN67">
        <f>((12/14)*100)</f>
        <v>85.714285714285708</v>
      </c>
      <c r="DP67">
        <f>((3/11)*100)</f>
        <v>27.27272727272727</v>
      </c>
      <c r="DQ67">
        <f>((3/11)*100)</f>
        <v>27.27272727272727</v>
      </c>
      <c r="DR67">
        <f>((5/11)*100)</f>
        <v>45.454545454545453</v>
      </c>
      <c r="DS67">
        <f>((2/9)*100)</f>
        <v>22.222222222222221</v>
      </c>
      <c r="DT67">
        <f>((0/9)*100)</f>
        <v>0</v>
      </c>
      <c r="DU67">
        <f>((0/9)*100)</f>
        <v>0</v>
      </c>
      <c r="DV67">
        <f>((3/8)*100)</f>
        <v>37.5</v>
      </c>
      <c r="DW67">
        <f>((0/8)*100)</f>
        <v>0</v>
      </c>
      <c r="DX67">
        <f>((7/8)*100)</f>
        <v>87.5</v>
      </c>
      <c r="DY67">
        <f>((5/9)*100)</f>
        <v>55.555555555555557</v>
      </c>
      <c r="DZ67">
        <f>((0/9)*100)</f>
        <v>0</v>
      </c>
      <c r="EA67">
        <f>((7/9)*100)</f>
        <v>77.777777777777786</v>
      </c>
    </row>
    <row r="68" spans="1:131" x14ac:dyDescent="0.25">
      <c r="A68">
        <v>42.03820000000001</v>
      </c>
      <c r="B68">
        <v>6.8383479999999999</v>
      </c>
      <c r="C68">
        <v>57.094825000000014</v>
      </c>
      <c r="D68">
        <v>8.360277</v>
      </c>
      <c r="E68">
        <v>58.792411000000016</v>
      </c>
      <c r="F68">
        <v>5.7491789999999998</v>
      </c>
      <c r="G68">
        <v>56.080188000000014</v>
      </c>
      <c r="H68">
        <v>9.7148959999999995</v>
      </c>
      <c r="K68">
        <f>(12/200)</f>
        <v>0.06</v>
      </c>
      <c r="L68">
        <f>(14/200)</f>
        <v>7.0000000000000007E-2</v>
      </c>
      <c r="M68">
        <f>(15/200)</f>
        <v>7.4999999999999997E-2</v>
      </c>
      <c r="N68">
        <f>(13/200)</f>
        <v>6.5000000000000002E-2</v>
      </c>
      <c r="P68">
        <f>(13/200)</f>
        <v>6.5000000000000002E-2</v>
      </c>
      <c r="Q68">
        <f>(10/200)</f>
        <v>0.05</v>
      </c>
      <c r="R68">
        <f>(10/200)</f>
        <v>0.05</v>
      </c>
      <c r="S68">
        <f>(11/200)</f>
        <v>5.5E-2</v>
      </c>
      <c r="U68">
        <f>0.06+0.065</f>
        <v>0.125</v>
      </c>
      <c r="V68">
        <f>0.07+0.05</f>
        <v>0.12000000000000001</v>
      </c>
      <c r="W68">
        <f>0.075+0.05</f>
        <v>0.125</v>
      </c>
      <c r="X68">
        <f>0.065+0.055</f>
        <v>0.12</v>
      </c>
      <c r="Z68">
        <f>SQRT((ABS($A$69-$A$68)^2+(ABS($B$69-$B$68)^2)))</f>
        <v>18.953758469923578</v>
      </c>
      <c r="AA68">
        <f>SQRT((ABS($C$69-$C$68)^2+(ABS($D$69-$D$68)^2)))</f>
        <v>21.853458741211885</v>
      </c>
      <c r="AB68">
        <f>SQRT((ABS($E$69-$E$68)^2+(ABS($F$69-$F$68)^2)))</f>
        <v>20.194494876668795</v>
      </c>
      <c r="AC68">
        <f>SQRT((ABS($G$69-$G$68)^2+(ABS($H$69-$H$68)^2)))</f>
        <v>20.329040713004879</v>
      </c>
      <c r="AJ68">
        <f>1/0.125</f>
        <v>8</v>
      </c>
      <c r="AK68">
        <f>1/0.12</f>
        <v>8.3333333333333339</v>
      </c>
      <c r="AL68">
        <f>1/0.125</f>
        <v>8</v>
      </c>
      <c r="AM68">
        <f>1/0.12</f>
        <v>8.3333333333333339</v>
      </c>
      <c r="AO68">
        <f>$Z68/$U68</f>
        <v>151.63006775938862</v>
      </c>
      <c r="AP68">
        <f>$AA68/$V68</f>
        <v>182.11215617676569</v>
      </c>
      <c r="AQ68">
        <f>$AB68/$W68</f>
        <v>161.55595901335036</v>
      </c>
      <c r="AR68">
        <f>$AC68/$X68</f>
        <v>169.40867260837399</v>
      </c>
      <c r="AV68">
        <f>((0.06/0.125)*100)</f>
        <v>48</v>
      </c>
      <c r="AW68">
        <f>((0.07/0.12)*100)</f>
        <v>58.333333333333336</v>
      </c>
      <c r="AX68">
        <f>((0.075/0.125)*100)</f>
        <v>60</v>
      </c>
      <c r="AY68">
        <f>((0.065/0.12)*100)</f>
        <v>54.166666666666671</v>
      </c>
      <c r="BA68">
        <f>((0.065/0.125)*100)</f>
        <v>52</v>
      </c>
      <c r="BB68">
        <f>((0.05/0.12)*100)</f>
        <v>41.666666666666671</v>
      </c>
      <c r="BC68">
        <f>((0.05/0.125)*100)</f>
        <v>40</v>
      </c>
      <c r="BD68">
        <f>((0.055/0.12)*100)</f>
        <v>45.833333333333336</v>
      </c>
      <c r="BF68">
        <f>ABS($B$68-$D$68)</f>
        <v>1.5219290000000001</v>
      </c>
      <c r="BG68">
        <f>ABS($F$68-$H$68)</f>
        <v>3.9657169999999997</v>
      </c>
      <c r="BL68">
        <f>SQRT((ABS($A$68-$E$69)^2+(ABS($B$68-$F$69)^2)))</f>
        <v>3.4572805420734949</v>
      </c>
      <c r="BM68">
        <f>SQRT((ABS($C$68-$G$68)^2+(ABS($D$68-$H$68)^2)))</f>
        <v>1.6924777330677057</v>
      </c>
      <c r="BO68">
        <f>SQRT((ABS($A$68-$G$69)^2+(ABS($B$68-$H$69)^2)))</f>
        <v>7.2798015145174082</v>
      </c>
      <c r="BP68">
        <f>SQRT((ABS($C$68-$E$68)^2+(ABS($D$68-$F$68)^2)))</f>
        <v>3.11442305941245</v>
      </c>
      <c r="BR68">
        <f>DEGREES(ACOS((5.01595007226846^2+15.5340002132719^2-13.2495402736273^2)/(2*5.01595007226846*15.5340002132719)))</f>
        <v>54.309895934024958</v>
      </c>
      <c r="BS68">
        <f>DEGREES(ACOS((13.2495402736273^2+15.5662575849073^2-4.57948795179243^2)/(2*13.2495402736273*15.5662575849073)))</f>
        <v>15.81008430154256</v>
      </c>
      <c r="BU68">
        <v>12</v>
      </c>
      <c r="BV68">
        <v>3</v>
      </c>
      <c r="BW68">
        <v>6</v>
      </c>
      <c r="BX68">
        <v>7</v>
      </c>
      <c r="BY68">
        <v>14</v>
      </c>
      <c r="BZ68">
        <v>5</v>
      </c>
      <c r="CA68">
        <v>5</v>
      </c>
      <c r="CB68">
        <v>3</v>
      </c>
      <c r="CC68">
        <v>15</v>
      </c>
      <c r="CD68">
        <v>6</v>
      </c>
      <c r="CE68">
        <v>5</v>
      </c>
      <c r="CF68">
        <v>12</v>
      </c>
      <c r="CG68">
        <v>13</v>
      </c>
      <c r="CH68">
        <v>7</v>
      </c>
      <c r="CI68">
        <v>2</v>
      </c>
      <c r="CJ68">
        <v>12</v>
      </c>
      <c r="CL68">
        <v>13</v>
      </c>
      <c r="CM68">
        <v>4</v>
      </c>
      <c r="CN68">
        <v>4</v>
      </c>
      <c r="CO68">
        <v>7</v>
      </c>
      <c r="CP68">
        <v>10</v>
      </c>
      <c r="CQ68">
        <v>3</v>
      </c>
      <c r="CR68">
        <v>1</v>
      </c>
      <c r="CS68">
        <v>0</v>
      </c>
      <c r="CT68">
        <v>10</v>
      </c>
      <c r="CU68">
        <v>4</v>
      </c>
      <c r="CV68">
        <v>1</v>
      </c>
      <c r="CW68">
        <v>8</v>
      </c>
      <c r="CX68">
        <v>11</v>
      </c>
      <c r="CY68">
        <v>7</v>
      </c>
      <c r="CZ68">
        <v>0</v>
      </c>
      <c r="DA68">
        <v>8</v>
      </c>
      <c r="DC68">
        <f>((3/12)*100)</f>
        <v>25</v>
      </c>
      <c r="DD68">
        <f>((6/12)*100)</f>
        <v>50</v>
      </c>
      <c r="DE68">
        <f>((7/12)*100)</f>
        <v>58.333333333333336</v>
      </c>
      <c r="DF68">
        <f>((5/14)*100)</f>
        <v>35.714285714285715</v>
      </c>
      <c r="DG68">
        <f>((5/14)*100)</f>
        <v>35.714285714285715</v>
      </c>
      <c r="DH68">
        <f>((3/14)*100)</f>
        <v>21.428571428571427</v>
      </c>
      <c r="DI68">
        <f>((6/15)*100)</f>
        <v>40</v>
      </c>
      <c r="DJ68">
        <f>((5/15)*100)</f>
        <v>33.333333333333329</v>
      </c>
      <c r="DK68">
        <f>((12/15)*100)</f>
        <v>80</v>
      </c>
      <c r="DL68">
        <f>((7/13)*100)</f>
        <v>53.846153846153847</v>
      </c>
      <c r="DM68">
        <f>((2/13)*100)</f>
        <v>15.384615384615385</v>
      </c>
      <c r="DN68">
        <f>((12/13)*100)</f>
        <v>92.307692307692307</v>
      </c>
      <c r="DP68">
        <f>((4/13)*100)</f>
        <v>30.76923076923077</v>
      </c>
      <c r="DQ68">
        <f>((4/13)*100)</f>
        <v>30.76923076923077</v>
      </c>
      <c r="DR68">
        <f>((7/13)*100)</f>
        <v>53.846153846153847</v>
      </c>
      <c r="DS68">
        <f>((3/10)*100)</f>
        <v>30</v>
      </c>
      <c r="DT68">
        <f>((1/10)*100)</f>
        <v>10</v>
      </c>
      <c r="DU68">
        <f>((0/10)*100)</f>
        <v>0</v>
      </c>
      <c r="DV68">
        <f>((4/10)*100)</f>
        <v>40</v>
      </c>
      <c r="DW68">
        <f>((1/10)*100)</f>
        <v>10</v>
      </c>
      <c r="DX68">
        <f>((8/10)*100)</f>
        <v>80</v>
      </c>
      <c r="DY68">
        <f>((7/11)*100)</f>
        <v>63.636363636363633</v>
      </c>
      <c r="DZ68">
        <f>((0/11)*100)</f>
        <v>0</v>
      </c>
      <c r="EA68">
        <f>((8/11)*100)</f>
        <v>72.727272727272734</v>
      </c>
    </row>
    <row r="69" spans="1:131" x14ac:dyDescent="0.25">
      <c r="A69">
        <v>23.089054000000019</v>
      </c>
      <c r="B69">
        <v>7.2564700000000002</v>
      </c>
      <c r="C69">
        <v>35.244232000000011</v>
      </c>
      <c r="D69">
        <v>8.7141760000000001</v>
      </c>
      <c r="E69">
        <v>38.60849000000001</v>
      </c>
      <c r="F69">
        <v>6.4025980000000002</v>
      </c>
      <c r="G69">
        <v>35.767761000000014</v>
      </c>
      <c r="H69">
        <v>10.536605</v>
      </c>
      <c r="K69">
        <f>(10/200)</f>
        <v>0.05</v>
      </c>
      <c r="L69">
        <f>(14/200)</f>
        <v>7.0000000000000007E-2</v>
      </c>
      <c r="M69">
        <f>(14/200)</f>
        <v>7.0000000000000007E-2</v>
      </c>
      <c r="N69">
        <f>(13/200)</f>
        <v>6.5000000000000002E-2</v>
      </c>
      <c r="P69">
        <f>(17/200)</f>
        <v>8.5000000000000006E-2</v>
      </c>
      <c r="Q69">
        <f>(13/200)</f>
        <v>6.5000000000000002E-2</v>
      </c>
      <c r="R69">
        <f>(11/200)</f>
        <v>5.5E-2</v>
      </c>
      <c r="S69">
        <f>(15/200)</f>
        <v>7.4999999999999997E-2</v>
      </c>
      <c r="U69">
        <f>0.05+0.085</f>
        <v>0.13500000000000001</v>
      </c>
      <c r="V69">
        <f>0.07+0.065</f>
        <v>0.13500000000000001</v>
      </c>
      <c r="W69">
        <f>0.07+0.055</f>
        <v>0.125</v>
      </c>
      <c r="X69">
        <f>0.065+0.075</f>
        <v>0.14000000000000001</v>
      </c>
      <c r="Z69">
        <f>SQRT((ABS($A$70-$A$69)^2+(ABS($B$70-$B$69)^2)))</f>
        <v>11.276316722329199</v>
      </c>
      <c r="AA69">
        <f>SQRT((ABS($C$70-$C$69)^2+(ABS($D$70-$D$69)^2)))</f>
        <v>17.26085551558673</v>
      </c>
      <c r="AB69">
        <f>SQRT((ABS($E$70-$E$69)^2+(ABS($F$70-$F$69)^2)))</f>
        <v>15.534000213271852</v>
      </c>
      <c r="AC69">
        <f>SQRT((ABS($G$70-$G$69)^2+(ABS($H$70-$H$69)^2)))</f>
        <v>15.566257584907294</v>
      </c>
      <c r="AJ69">
        <f>1/0.135</f>
        <v>7.4074074074074066</v>
      </c>
      <c r="AK69">
        <f>1/0.135</f>
        <v>7.4074074074074066</v>
      </c>
      <c r="AL69">
        <f>1/0.125</f>
        <v>8</v>
      </c>
      <c r="AM69">
        <f>1/0.14</f>
        <v>7.1428571428571423</v>
      </c>
      <c r="AO69">
        <f>$Z69/$U69</f>
        <v>83.528272017253315</v>
      </c>
      <c r="AP69">
        <f>$AA69/$V69</f>
        <v>127.85818900434614</v>
      </c>
      <c r="AQ69">
        <f>$AB69/$W69</f>
        <v>124.27200170617482</v>
      </c>
      <c r="AR69">
        <f>$AC69/$X69</f>
        <v>111.18755417790923</v>
      </c>
      <c r="AV69">
        <f>((0.05/0.135)*100)</f>
        <v>37.037037037037038</v>
      </c>
      <c r="AW69">
        <f>((0.07/0.135)*100)</f>
        <v>51.851851851851848</v>
      </c>
      <c r="AX69">
        <f>((0.07/0.125)*100)</f>
        <v>56.000000000000007</v>
      </c>
      <c r="AY69">
        <f>((0.065/0.14)*100)</f>
        <v>46.428571428571423</v>
      </c>
      <c r="BA69">
        <f>((0.085/0.135)*100)</f>
        <v>62.962962962962962</v>
      </c>
      <c r="BB69">
        <f>((0.065/0.135)*100)</f>
        <v>48.148148148148145</v>
      </c>
      <c r="BC69">
        <f>((0.055/0.125)*100)</f>
        <v>44</v>
      </c>
      <c r="BD69">
        <f>((0.075/0.14)*100)</f>
        <v>53.571428571428569</v>
      </c>
      <c r="BF69">
        <f>ABS($B$69-$D$69)</f>
        <v>1.4577059999999999</v>
      </c>
      <c r="BG69">
        <f>ABS($F$69-$H$69)</f>
        <v>4.1340069999999995</v>
      </c>
      <c r="BL69">
        <f>SQRT((ABS($A$69-$E$70)^2+(ABS($B$69-$F$70)^2)))</f>
        <v>0.53008905837604392</v>
      </c>
      <c r="BM69">
        <f>SQRT((ABS($C$69-$G$69)^2+(ABS($D$69-$H$69)^2)))</f>
        <v>1.8961355631605041</v>
      </c>
      <c r="BO69">
        <f>SQRT((ABS($A$69-$G$70)^2+(ABS($B$69-$H$70)^2)))</f>
        <v>4.1878761571548413</v>
      </c>
      <c r="BP69">
        <f>SQRT((ABS($C$69-$E$69)^2+(ABS($D$69-$F$69)^2)))</f>
        <v>4.0818653506268419</v>
      </c>
      <c r="BR69" t="e">
        <f>DEGREES(ACOS((4.57948795179243^2+0^2-4.57948795179243^2)/(2*4.57948795179243*0)))</f>
        <v>#DIV/0!</v>
      </c>
      <c r="BS69" t="e">
        <f>DEGREES(ACOS((4.57948795179243^2+0^2-4.57948795179243^2)/(2*4.57948795179243*0)))</f>
        <v>#DIV/0!</v>
      </c>
      <c r="BU69">
        <v>10</v>
      </c>
      <c r="BV69">
        <v>0</v>
      </c>
      <c r="BW69">
        <v>2</v>
      </c>
      <c r="BX69">
        <v>6</v>
      </c>
      <c r="BY69">
        <v>14</v>
      </c>
      <c r="BZ69">
        <v>3</v>
      </c>
      <c r="CA69">
        <v>6</v>
      </c>
      <c r="CB69">
        <v>1</v>
      </c>
      <c r="CC69">
        <v>14</v>
      </c>
      <c r="CD69">
        <v>2</v>
      </c>
      <c r="CE69">
        <v>6</v>
      </c>
      <c r="CF69">
        <v>9</v>
      </c>
      <c r="CG69">
        <v>13</v>
      </c>
      <c r="CH69">
        <v>6</v>
      </c>
      <c r="CI69">
        <v>1</v>
      </c>
      <c r="CJ69">
        <v>9</v>
      </c>
      <c r="CL69">
        <v>17</v>
      </c>
      <c r="CM69">
        <v>6</v>
      </c>
      <c r="CN69">
        <v>5</v>
      </c>
      <c r="CO69">
        <v>10</v>
      </c>
      <c r="CP69">
        <v>13</v>
      </c>
      <c r="CQ69">
        <v>4</v>
      </c>
      <c r="CR69">
        <v>3</v>
      </c>
      <c r="CS69">
        <v>2</v>
      </c>
      <c r="CT69">
        <v>11</v>
      </c>
      <c r="CU69">
        <v>5</v>
      </c>
      <c r="CV69">
        <v>3</v>
      </c>
      <c r="CW69">
        <v>10</v>
      </c>
      <c r="CX69">
        <v>15</v>
      </c>
      <c r="CY69">
        <v>10</v>
      </c>
      <c r="CZ69">
        <v>2</v>
      </c>
      <c r="DA69">
        <v>10</v>
      </c>
      <c r="DC69">
        <f>((0/10)*100)</f>
        <v>0</v>
      </c>
      <c r="DD69">
        <f>((2/10)*100)</f>
        <v>20</v>
      </c>
      <c r="DE69">
        <f>((6/10)*100)</f>
        <v>60</v>
      </c>
      <c r="DF69">
        <f>((3/14)*100)</f>
        <v>21.428571428571427</v>
      </c>
      <c r="DG69">
        <f>((6/14)*100)</f>
        <v>42.857142857142854</v>
      </c>
      <c r="DH69">
        <f>((1/14)*100)</f>
        <v>7.1428571428571423</v>
      </c>
      <c r="DI69">
        <f>((2/14)*100)</f>
        <v>14.285714285714285</v>
      </c>
      <c r="DJ69">
        <f>((6/14)*100)</f>
        <v>42.857142857142854</v>
      </c>
      <c r="DK69">
        <f>((9/14)*100)</f>
        <v>64.285714285714292</v>
      </c>
      <c r="DL69">
        <f>((6/13)*100)</f>
        <v>46.153846153846153</v>
      </c>
      <c r="DM69">
        <f>((1/13)*100)</f>
        <v>7.6923076923076925</v>
      </c>
      <c r="DN69">
        <f>((9/13)*100)</f>
        <v>69.230769230769226</v>
      </c>
      <c r="DP69">
        <f>((6/17)*100)</f>
        <v>35.294117647058826</v>
      </c>
      <c r="DQ69">
        <f>((5/17)*100)</f>
        <v>29.411764705882355</v>
      </c>
      <c r="DR69">
        <f>((10/17)*100)</f>
        <v>58.82352941176471</v>
      </c>
      <c r="DS69">
        <f>((4/13)*100)</f>
        <v>30.76923076923077</v>
      </c>
      <c r="DT69">
        <f>((3/13)*100)</f>
        <v>23.076923076923077</v>
      </c>
      <c r="DU69">
        <f>((2/13)*100)</f>
        <v>15.384615384615385</v>
      </c>
      <c r="DV69">
        <f>((5/11)*100)</f>
        <v>45.454545454545453</v>
      </c>
      <c r="DW69">
        <f>((3/11)*100)</f>
        <v>27.27272727272727</v>
      </c>
      <c r="DX69">
        <f>((10/11)*100)</f>
        <v>90.909090909090907</v>
      </c>
      <c r="DY69">
        <f>((10/15)*100)</f>
        <v>66.666666666666657</v>
      </c>
      <c r="DZ69">
        <f>((2/15)*100)</f>
        <v>13.333333333333334</v>
      </c>
      <c r="EA69">
        <f>((10/15)*100)</f>
        <v>66.666666666666657</v>
      </c>
    </row>
    <row r="70" spans="1:131" x14ac:dyDescent="0.25">
      <c r="A70">
        <v>11.831970000000013</v>
      </c>
      <c r="B70">
        <v>6.5981550000000002</v>
      </c>
      <c r="C70">
        <v>17.994427000000016</v>
      </c>
      <c r="D70">
        <v>9.3317200000000007</v>
      </c>
      <c r="E70">
        <v>23.077867000000012</v>
      </c>
      <c r="F70">
        <v>6.7264989999999996</v>
      </c>
      <c r="G70">
        <v>20.203433000000018</v>
      </c>
      <c r="H70">
        <v>10.291515</v>
      </c>
      <c r="Q70">
        <f>(17/200)</f>
        <v>8.5000000000000006E-2</v>
      </c>
      <c r="BF70">
        <f>ABS($B$70-$D$70)</f>
        <v>2.7335650000000005</v>
      </c>
      <c r="BG70">
        <f>ABS($F$70-$H$70)</f>
        <v>3.5650160000000009</v>
      </c>
      <c r="BI70">
        <v>1.8016344999999996</v>
      </c>
      <c r="BJ70">
        <v>1.8161109999999998</v>
      </c>
      <c r="BP70">
        <f>SQRT((ABS($C$70-$E$70)^2+(ABS($D$70-$F$70)^2)))</f>
        <v>5.7121395897195093</v>
      </c>
      <c r="CP70">
        <v>17</v>
      </c>
      <c r="CQ70">
        <v>7</v>
      </c>
      <c r="CR70">
        <v>9</v>
      </c>
      <c r="CS70">
        <v>5</v>
      </c>
      <c r="DS70">
        <f>((7/17)*100)</f>
        <v>41.17647058823529</v>
      </c>
      <c r="DT70">
        <f>((9/17)*100)</f>
        <v>52.941176470588239</v>
      </c>
      <c r="DU70">
        <f>((5/17)*100)</f>
        <v>29.411764705882355</v>
      </c>
    </row>
    <row r="71" spans="1:131" x14ac:dyDescent="0.25">
      <c r="A71" t="s">
        <v>22</v>
      </c>
      <c r="B71" t="s">
        <v>22</v>
      </c>
      <c r="C71" t="s">
        <v>22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</row>
    <row r="72" spans="1:131" x14ac:dyDescent="0.25">
      <c r="A72">
        <v>71.026317000000006</v>
      </c>
      <c r="B72">
        <v>7.8119719999999999</v>
      </c>
      <c r="C72">
        <v>79.968011000000004</v>
      </c>
      <c r="D72">
        <v>5.2795360000000002</v>
      </c>
      <c r="E72">
        <v>69.939214000000007</v>
      </c>
      <c r="F72">
        <v>8.7296659999999999</v>
      </c>
      <c r="G72">
        <v>62.761886000000011</v>
      </c>
      <c r="H72">
        <v>5.1811660000000002</v>
      </c>
      <c r="K72">
        <f>(14/200)</f>
        <v>7.0000000000000007E-2</v>
      </c>
      <c r="L72">
        <f>(12/200)</f>
        <v>0.06</v>
      </c>
      <c r="M72">
        <f>(14/200)</f>
        <v>7.0000000000000007E-2</v>
      </c>
      <c r="N72">
        <f>(14/200)</f>
        <v>7.0000000000000007E-2</v>
      </c>
      <c r="P72">
        <f>(14/200)</f>
        <v>7.0000000000000007E-2</v>
      </c>
      <c r="Q72">
        <f>(11/200)</f>
        <v>5.5E-2</v>
      </c>
      <c r="R72">
        <f>(11/200)</f>
        <v>5.5E-2</v>
      </c>
      <c r="S72">
        <f>(14/200)</f>
        <v>7.0000000000000007E-2</v>
      </c>
      <c r="U72">
        <f>0.07+0.07</f>
        <v>0.14000000000000001</v>
      </c>
      <c r="V72">
        <f>0.06+0.055</f>
        <v>0.11499999999999999</v>
      </c>
      <c r="W72">
        <f>0.07+0.055</f>
        <v>0.125</v>
      </c>
      <c r="X72">
        <f>0.07+0.07</f>
        <v>0.14000000000000001</v>
      </c>
      <c r="Z72">
        <f>SQRT((ABS($A$73-$A$72)^2+(ABS($B$73-$B$72)^2)))</f>
        <v>15.814351536583885</v>
      </c>
      <c r="AA72">
        <f>SQRT((ABS($C$73-$C$72)^2+(ABS($D$73-$D$72)^2)))</f>
        <v>20.022594715925834</v>
      </c>
      <c r="AB72">
        <f>SQRT((ABS($E$73-$E$72)^2+(ABS($F$73-$F$72)^2)))</f>
        <v>15.655562197188861</v>
      </c>
      <c r="AC72">
        <f>SQRT((ABS($G$73-$G$72)^2+(ABS($H$73-$H$72)^2)))</f>
        <v>18.813417084831897</v>
      </c>
      <c r="AJ72">
        <f>1/0.14</f>
        <v>7.1428571428571423</v>
      </c>
      <c r="AK72">
        <f>1/0.115</f>
        <v>8.695652173913043</v>
      </c>
      <c r="AL72">
        <f>1/0.125</f>
        <v>8</v>
      </c>
      <c r="AM72">
        <f>1/0.14</f>
        <v>7.1428571428571423</v>
      </c>
      <c r="AO72">
        <f>$Z72/$U72</f>
        <v>112.95965383274202</v>
      </c>
      <c r="AP72">
        <f>$AA72/$V72</f>
        <v>174.10951926892031</v>
      </c>
      <c r="AQ72">
        <f>$AB72/$W72</f>
        <v>125.24449757751088</v>
      </c>
      <c r="AR72">
        <f>$AC72/$X72</f>
        <v>134.38155060594212</v>
      </c>
      <c r="AV72">
        <f>((0.07/0.14)*100)</f>
        <v>50</v>
      </c>
      <c r="AW72">
        <f>((0.06/0.115)*100)</f>
        <v>52.173913043478258</v>
      </c>
      <c r="AX72">
        <f>((0.07/0.125)*100)</f>
        <v>56.000000000000007</v>
      </c>
      <c r="AY72">
        <f>((0.07/0.14)*100)</f>
        <v>50</v>
      </c>
      <c r="BA72">
        <f>((0.07/0.14)*100)</f>
        <v>50</v>
      </c>
      <c r="BB72">
        <f>((0.055/0.115)*100)</f>
        <v>47.826086956521735</v>
      </c>
      <c r="BC72">
        <f>((0.055/0.125)*100)</f>
        <v>44</v>
      </c>
      <c r="BD72">
        <f>((0.07/0.14)*100)</f>
        <v>50</v>
      </c>
      <c r="BF72">
        <f>ABS($B$72-$D$72)</f>
        <v>2.5324359999999997</v>
      </c>
      <c r="BG72">
        <f>ABS($F$72-$H$72)</f>
        <v>3.5484999999999998</v>
      </c>
      <c r="BL72">
        <f>SQRT((ABS($A$72-$E$72)^2+(ABS($B$72-$F$72)^2)))</f>
        <v>1.422657798012227</v>
      </c>
      <c r="BM72">
        <f>SQRT((ABS($C$72-$G$73)^2+(ABS($D$72-$H$73)^2)))</f>
        <v>1.6082889339232547</v>
      </c>
      <c r="BO72">
        <f>SQRT((ABS($A$72-$G$72)^2+(ABS($B$72-$H$72)^2)))</f>
        <v>8.6730594350204306</v>
      </c>
      <c r="BP72">
        <f>SQRT((ABS($C$72-$E$73)^2+(ABS($D$72-$F$73)^2)))</f>
        <v>6.45542567077106</v>
      </c>
      <c r="BR72">
        <f>DEGREES(ACOS((12.1145785352705^2+15.6555621971889^2-5.07007315881043^2)/(2*12.1145785352705*15.6555621971889)))</f>
        <v>15.140603035006004</v>
      </c>
      <c r="BS72">
        <f>DEGREES(ACOS((8.00661535666502^2+18.8134170848319^2-12.1145785352705^2)/(2*8.00661535666502*18.8134170848319)))</f>
        <v>25.776272996051567</v>
      </c>
      <c r="BU72">
        <v>14</v>
      </c>
      <c r="BV72">
        <v>6</v>
      </c>
      <c r="BW72">
        <v>3</v>
      </c>
      <c r="BX72">
        <v>9</v>
      </c>
      <c r="BY72">
        <v>12</v>
      </c>
      <c r="BZ72">
        <v>4</v>
      </c>
      <c r="CA72">
        <v>8</v>
      </c>
      <c r="CB72">
        <v>2</v>
      </c>
      <c r="CC72">
        <v>14</v>
      </c>
      <c r="CD72">
        <v>3</v>
      </c>
      <c r="CE72">
        <v>8</v>
      </c>
      <c r="CF72">
        <v>8</v>
      </c>
      <c r="CG72">
        <v>14</v>
      </c>
      <c r="CH72">
        <v>9</v>
      </c>
      <c r="CI72">
        <v>3</v>
      </c>
      <c r="CJ72">
        <v>8</v>
      </c>
      <c r="CL72">
        <v>14</v>
      </c>
      <c r="CM72">
        <v>0</v>
      </c>
      <c r="CN72">
        <v>0</v>
      </c>
      <c r="CO72">
        <v>9</v>
      </c>
      <c r="CP72">
        <v>11</v>
      </c>
      <c r="CQ72">
        <v>3</v>
      </c>
      <c r="CR72">
        <v>5</v>
      </c>
      <c r="CS72">
        <v>0</v>
      </c>
      <c r="CT72">
        <v>11</v>
      </c>
      <c r="CU72">
        <v>0</v>
      </c>
      <c r="CV72">
        <v>5</v>
      </c>
      <c r="CW72">
        <v>5</v>
      </c>
      <c r="CX72">
        <v>14</v>
      </c>
      <c r="CY72">
        <v>9</v>
      </c>
      <c r="CZ72">
        <v>0</v>
      </c>
      <c r="DA72">
        <v>5</v>
      </c>
      <c r="DC72">
        <f>((6/14)*100)</f>
        <v>42.857142857142854</v>
      </c>
      <c r="DD72">
        <f>((3/14)*100)</f>
        <v>21.428571428571427</v>
      </c>
      <c r="DE72">
        <f>((9/14)*100)</f>
        <v>64.285714285714292</v>
      </c>
      <c r="DF72">
        <f>((4/12)*100)</f>
        <v>33.333333333333329</v>
      </c>
      <c r="DG72">
        <f>((8/12)*100)</f>
        <v>66.666666666666657</v>
      </c>
      <c r="DH72">
        <f>((2/12)*100)</f>
        <v>16.666666666666664</v>
      </c>
      <c r="DI72">
        <f>((3/14)*100)</f>
        <v>21.428571428571427</v>
      </c>
      <c r="DJ72">
        <f>((8/14)*100)</f>
        <v>57.142857142857139</v>
      </c>
      <c r="DK72">
        <f>((8/14)*100)</f>
        <v>57.142857142857139</v>
      </c>
      <c r="DL72">
        <f>((9/14)*100)</f>
        <v>64.285714285714292</v>
      </c>
      <c r="DM72">
        <f>((3/14)*100)</f>
        <v>21.428571428571427</v>
      </c>
      <c r="DN72">
        <f>((8/14)*100)</f>
        <v>57.142857142857139</v>
      </c>
      <c r="DP72">
        <f>((0/14)*100)</f>
        <v>0</v>
      </c>
      <c r="DQ72">
        <f>((0/14)*100)</f>
        <v>0</v>
      </c>
      <c r="DR72">
        <f>((9/14)*100)</f>
        <v>64.285714285714292</v>
      </c>
      <c r="DS72">
        <f>((3/11)*100)</f>
        <v>27.27272727272727</v>
      </c>
      <c r="DT72">
        <f>((5/11)*100)</f>
        <v>45.454545454545453</v>
      </c>
      <c r="DU72">
        <f>((0/11)*100)</f>
        <v>0</v>
      </c>
      <c r="DV72">
        <f>((0/11)*100)</f>
        <v>0</v>
      </c>
      <c r="DW72">
        <f>((5/11)*100)</f>
        <v>45.454545454545453</v>
      </c>
      <c r="DX72">
        <f>((5/11)*100)</f>
        <v>45.454545454545453</v>
      </c>
      <c r="DY72">
        <f>((9/14)*100)</f>
        <v>64.285714285714292</v>
      </c>
      <c r="DZ72">
        <f>((0/14)*100)</f>
        <v>0</v>
      </c>
      <c r="EA72">
        <f>((5/14)*100)</f>
        <v>35.714285714285715</v>
      </c>
    </row>
    <row r="73" spans="1:131" x14ac:dyDescent="0.25">
      <c r="A73">
        <v>86.840499000000008</v>
      </c>
      <c r="B73">
        <v>7.7387449999999998</v>
      </c>
      <c r="C73">
        <v>99.988206000000005</v>
      </c>
      <c r="D73">
        <v>5.5895219999999997</v>
      </c>
      <c r="E73">
        <v>85.592246000000003</v>
      </c>
      <c r="F73">
        <v>8.4482110000000006</v>
      </c>
      <c r="G73">
        <v>81.574493000000004</v>
      </c>
      <c r="H73">
        <v>5.3557519999999998</v>
      </c>
      <c r="K73">
        <f>(14/200)</f>
        <v>7.0000000000000007E-2</v>
      </c>
      <c r="L73">
        <f>(14/200)</f>
        <v>7.0000000000000007E-2</v>
      </c>
      <c r="M73">
        <f>(11/200)</f>
        <v>5.5E-2</v>
      </c>
      <c r="N73">
        <f>(12/200)</f>
        <v>0.06</v>
      </c>
      <c r="P73">
        <f>(11/200)</f>
        <v>5.5E-2</v>
      </c>
      <c r="Q73">
        <f>(11/200)</f>
        <v>5.5E-2</v>
      </c>
      <c r="R73">
        <f>(10/200)</f>
        <v>0.05</v>
      </c>
      <c r="S73">
        <f>(12/200)</f>
        <v>0.06</v>
      </c>
      <c r="U73">
        <f>0.07+0.055</f>
        <v>0.125</v>
      </c>
      <c r="V73">
        <f>0.07+0.055</f>
        <v>0.125</v>
      </c>
      <c r="W73">
        <f>0.055+0.05</f>
        <v>0.10500000000000001</v>
      </c>
      <c r="X73">
        <f>0.06+0.06</f>
        <v>0.12</v>
      </c>
      <c r="Z73">
        <f>SQRT((ABS($A$74-$A$73)^2+(ABS($B$74-$B$73)^2)))</f>
        <v>22.033451106879301</v>
      </c>
      <c r="AA73">
        <f>SQRT((ABS($C$74-$C$73)^2+(ABS($D$74-$D$73)^2)))</f>
        <v>25.784054149808373</v>
      </c>
      <c r="AB73">
        <f>SQRT((ABS($E$74-$E$73)^2+(ABS($F$74-$F$73)^2)))</f>
        <v>21.527612743201463</v>
      </c>
      <c r="AC73">
        <f>SQRT((ABS($G$74-$G$73)^2+(ABS($H$74-$H$73)^2)))</f>
        <v>21.833725522419673</v>
      </c>
      <c r="AJ73">
        <f>1/0.125</f>
        <v>8</v>
      </c>
      <c r="AK73">
        <f>1/0.125</f>
        <v>8</v>
      </c>
      <c r="AL73">
        <f>1/0.105</f>
        <v>9.5238095238095237</v>
      </c>
      <c r="AM73">
        <f>1/0.12</f>
        <v>8.3333333333333339</v>
      </c>
      <c r="AO73">
        <f>$Z73/$U73</f>
        <v>176.26760885503441</v>
      </c>
      <c r="AP73">
        <f>$AA73/$V73</f>
        <v>206.27243319846698</v>
      </c>
      <c r="AQ73">
        <f>$AB73/$W73</f>
        <v>205.02488326858534</v>
      </c>
      <c r="AR73">
        <f>$AC73/$X73</f>
        <v>181.94771268683061</v>
      </c>
      <c r="AV73">
        <f>((0.07/0.125)*100)</f>
        <v>56.000000000000007</v>
      </c>
      <c r="AW73">
        <f>((0.07/0.125)*100)</f>
        <v>56.000000000000007</v>
      </c>
      <c r="AX73">
        <f>((0.055/0.105)*100)</f>
        <v>52.380952380952387</v>
      </c>
      <c r="AY73">
        <f>((0.06/0.12)*100)</f>
        <v>50</v>
      </c>
      <c r="BA73">
        <f>((0.055/0.125)*100)</f>
        <v>44</v>
      </c>
      <c r="BB73">
        <f>((0.055/0.125)*100)</f>
        <v>44</v>
      </c>
      <c r="BC73">
        <f>((0.05/0.105)*100)</f>
        <v>47.61904761904762</v>
      </c>
      <c r="BD73">
        <f>((0.06/0.12)*100)</f>
        <v>50</v>
      </c>
      <c r="BF73">
        <f>ABS($B$73-$D$73)</f>
        <v>2.1492230000000001</v>
      </c>
      <c r="BG73">
        <f>ABS($F$73-$H$73)</f>
        <v>3.0924590000000007</v>
      </c>
      <c r="BL73">
        <f>SQRT((ABS($A$73-$E$73)^2+(ABS($B$73-$F$73)^2)))</f>
        <v>1.4357846486033394</v>
      </c>
      <c r="BM73">
        <f>SQRT((ABS($C$73-$G$74)^2+(ABS($D$73-$H$74)^2)))</f>
        <v>3.5098448201789516</v>
      </c>
      <c r="BO73">
        <f>SQRT((ABS($A$73-$G$73)^2+(ABS($B$73-$H$73)^2)))</f>
        <v>5.7800929776332355</v>
      </c>
      <c r="BP73">
        <f>SQRT((ABS($C$73-$E$74)^2+(ABS($D$73-$F$74)^2)))</f>
        <v>7.7332890030794124</v>
      </c>
      <c r="BR73">
        <f>DEGREES(ACOS((18.1845633746886^2+21.5276127432015^2-5.32731358987549^2)/(2*18.1845633746886*21.5276127432015)))</f>
        <v>12.033449346080431</v>
      </c>
      <c r="BS73">
        <f>DEGREES(ACOS((5.07007315881043^2+21.8337255224197^2-18.1845633746886^2)/(2*5.07007315881043*21.8337255224197)))</f>
        <v>39.131016562224062</v>
      </c>
      <c r="BU73">
        <v>14</v>
      </c>
      <c r="BV73">
        <v>4</v>
      </c>
      <c r="BW73">
        <v>4</v>
      </c>
      <c r="BX73">
        <v>8</v>
      </c>
      <c r="BY73">
        <v>14</v>
      </c>
      <c r="BZ73">
        <v>7</v>
      </c>
      <c r="CA73">
        <v>6</v>
      </c>
      <c r="CB73">
        <v>3</v>
      </c>
      <c r="CC73">
        <v>11</v>
      </c>
      <c r="CD73">
        <v>4</v>
      </c>
      <c r="CE73">
        <v>6</v>
      </c>
      <c r="CF73">
        <v>8</v>
      </c>
      <c r="CG73">
        <v>12</v>
      </c>
      <c r="CH73">
        <v>8</v>
      </c>
      <c r="CI73">
        <v>3</v>
      </c>
      <c r="CJ73">
        <v>8</v>
      </c>
      <c r="CL73">
        <v>11</v>
      </c>
      <c r="CM73">
        <v>3</v>
      </c>
      <c r="CN73">
        <v>0</v>
      </c>
      <c r="CO73">
        <v>6</v>
      </c>
      <c r="CP73">
        <v>11</v>
      </c>
      <c r="CQ73">
        <v>1</v>
      </c>
      <c r="CR73">
        <v>6</v>
      </c>
      <c r="CS73">
        <v>2</v>
      </c>
      <c r="CT73">
        <v>10</v>
      </c>
      <c r="CU73">
        <v>0</v>
      </c>
      <c r="CV73">
        <v>6</v>
      </c>
      <c r="CW73">
        <v>6</v>
      </c>
      <c r="CX73">
        <v>12</v>
      </c>
      <c r="CY73">
        <v>6</v>
      </c>
      <c r="CZ73">
        <v>2</v>
      </c>
      <c r="DA73">
        <v>6</v>
      </c>
      <c r="DC73">
        <f>((4/14)*100)</f>
        <v>28.571428571428569</v>
      </c>
      <c r="DD73">
        <f>((4/14)*100)</f>
        <v>28.571428571428569</v>
      </c>
      <c r="DE73">
        <f>((8/14)*100)</f>
        <v>57.142857142857139</v>
      </c>
      <c r="DF73">
        <f>((7/14)*100)</f>
        <v>50</v>
      </c>
      <c r="DG73">
        <f>((6/14)*100)</f>
        <v>42.857142857142854</v>
      </c>
      <c r="DH73">
        <f>((3/14)*100)</f>
        <v>21.428571428571427</v>
      </c>
      <c r="DI73">
        <f>((4/11)*100)</f>
        <v>36.363636363636367</v>
      </c>
      <c r="DJ73">
        <f>((6/11)*100)</f>
        <v>54.54545454545454</v>
      </c>
      <c r="DK73">
        <f>((8/11)*100)</f>
        <v>72.727272727272734</v>
      </c>
      <c r="DL73">
        <f>((8/12)*100)</f>
        <v>66.666666666666657</v>
      </c>
      <c r="DM73">
        <f>((3/12)*100)</f>
        <v>25</v>
      </c>
      <c r="DN73">
        <f>((8/12)*100)</f>
        <v>66.666666666666657</v>
      </c>
      <c r="DP73">
        <f>((3/11)*100)</f>
        <v>27.27272727272727</v>
      </c>
      <c r="DQ73">
        <f>((0/11)*100)</f>
        <v>0</v>
      </c>
      <c r="DR73">
        <f>((6/11)*100)</f>
        <v>54.54545454545454</v>
      </c>
      <c r="DS73">
        <f>((1/11)*100)</f>
        <v>9.0909090909090917</v>
      </c>
      <c r="DT73">
        <f>((6/11)*100)</f>
        <v>54.54545454545454</v>
      </c>
      <c r="DU73">
        <f>((2/11)*100)</f>
        <v>18.181818181818183</v>
      </c>
      <c r="DV73">
        <f>((0/10)*100)</f>
        <v>0</v>
      </c>
      <c r="DW73">
        <f>((6/10)*100)</f>
        <v>60</v>
      </c>
      <c r="DX73">
        <f>((6/10)*100)</f>
        <v>60</v>
      </c>
      <c r="DY73">
        <f>((6/12)*100)</f>
        <v>50</v>
      </c>
      <c r="DZ73">
        <f>((2/12)*100)</f>
        <v>16.666666666666664</v>
      </c>
      <c r="EA73">
        <f>((6/12)*100)</f>
        <v>50</v>
      </c>
    </row>
    <row r="74" spans="1:131" x14ac:dyDescent="0.25">
      <c r="A74">
        <v>108.868278</v>
      </c>
      <c r="B74">
        <v>7.2388250000000003</v>
      </c>
      <c r="C74">
        <v>125.76049300000001</v>
      </c>
      <c r="D74">
        <v>6.3684130000000003</v>
      </c>
      <c r="E74">
        <v>107.119449</v>
      </c>
      <c r="F74">
        <v>8.5810320000000004</v>
      </c>
      <c r="G74">
        <v>103.40027500000001</v>
      </c>
      <c r="H74">
        <v>4.7668460000000001</v>
      </c>
      <c r="K74">
        <f>(13/200)</f>
        <v>6.5000000000000002E-2</v>
      </c>
      <c r="L74">
        <f>(13/200)</f>
        <v>6.5000000000000002E-2</v>
      </c>
      <c r="M74">
        <f>(13/200)</f>
        <v>6.5000000000000002E-2</v>
      </c>
      <c r="N74">
        <f>(13/200)</f>
        <v>6.5000000000000002E-2</v>
      </c>
      <c r="P74">
        <f>(8/200)</f>
        <v>0.04</v>
      </c>
      <c r="Q74">
        <f>(8/200)</f>
        <v>0.04</v>
      </c>
      <c r="R74">
        <f>(10/200)</f>
        <v>0.05</v>
      </c>
      <c r="S74">
        <f>(11/200)</f>
        <v>5.5E-2</v>
      </c>
      <c r="U74">
        <f>0.065+0.04</f>
        <v>0.10500000000000001</v>
      </c>
      <c r="V74">
        <f>0.065+0.04</f>
        <v>0.10500000000000001</v>
      </c>
      <c r="W74">
        <f>0.065+0.05</f>
        <v>0.115</v>
      </c>
      <c r="X74">
        <f>0.065+0.055</f>
        <v>0.12</v>
      </c>
      <c r="Z74">
        <f>SQRT((ABS($A$75-$A$74)^2+(ABS($B$75-$B$74)^2)))</f>
        <v>23.228327199692238</v>
      </c>
      <c r="AA74">
        <f>SQRT((ABS($C$75-$C$74)^2+(ABS($D$75-$D$74)^2)))</f>
        <v>32.001747796668617</v>
      </c>
      <c r="AB74">
        <f>SQRT((ABS($E$75-$E$74)^2+(ABS($F$75-$F$74)^2)))</f>
        <v>25.441042354876444</v>
      </c>
      <c r="AC74">
        <f>SQRT((ABS($G$75-$G$74)^2+(ABS($H$75-$H$74)^2)))</f>
        <v>27.502433102178721</v>
      </c>
      <c r="AJ74">
        <f>1/0.105</f>
        <v>9.5238095238095237</v>
      </c>
      <c r="AK74">
        <f>1/0.105</f>
        <v>9.5238095238095237</v>
      </c>
      <c r="AL74">
        <f>1/0.115</f>
        <v>8.695652173913043</v>
      </c>
      <c r="AM74">
        <f>1/0.12</f>
        <v>8.3333333333333339</v>
      </c>
      <c r="AO74">
        <f>$Z74/$U74</f>
        <v>221.22216380659273</v>
      </c>
      <c r="AP74">
        <f>$AA74/$V74</f>
        <v>304.77855044446301</v>
      </c>
      <c r="AQ74">
        <f>$AB74/$W74</f>
        <v>221.22645525979516</v>
      </c>
      <c r="AR74">
        <f>$AC74/$X74</f>
        <v>229.186942518156</v>
      </c>
      <c r="AV74">
        <f>((0.065/0.105)*100)</f>
        <v>61.904761904761905</v>
      </c>
      <c r="AW74">
        <f>((0.065/0.105)*100)</f>
        <v>61.904761904761905</v>
      </c>
      <c r="AX74">
        <f>((0.065/0.115)*100)</f>
        <v>56.521739130434781</v>
      </c>
      <c r="AY74">
        <f>((0.065/0.12)*100)</f>
        <v>54.166666666666671</v>
      </c>
      <c r="BA74">
        <f>((0.04/0.105)*100)</f>
        <v>38.095238095238102</v>
      </c>
      <c r="BB74">
        <f>((0.04/0.105)*100)</f>
        <v>38.095238095238102</v>
      </c>
      <c r="BC74">
        <f>((0.05/0.115)*100)</f>
        <v>43.478260869565219</v>
      </c>
      <c r="BD74">
        <f>((0.055/0.12)*100)</f>
        <v>45.833333333333336</v>
      </c>
      <c r="BF74">
        <f>ABS($B$74-$D$74)</f>
        <v>0.87041199999999996</v>
      </c>
      <c r="BG74">
        <f>ABS($F$74-$H$74)</f>
        <v>3.8141860000000003</v>
      </c>
      <c r="BL74">
        <f>SQRT((ABS($A$74-$E$74)^2+(ABS($B$74-$F$74)^2)))</f>
        <v>2.204523191551861</v>
      </c>
      <c r="BM74">
        <f>SQRT((ABS($C$74-$G$75)^2+(ABS($D$74-$H$75)^2)))</f>
        <v>5.2515618415120029</v>
      </c>
      <c r="BO74">
        <f>SQRT((ABS($A$74-$G$74)^2+(ABS($B$74-$H$74)^2)))</f>
        <v>6.0008113605120066</v>
      </c>
      <c r="BP74">
        <f>SQRT((ABS($C$74-$E$75)^2+(ABS($D$74-$F$75)^2)))</f>
        <v>7.5279483704601722</v>
      </c>
      <c r="BR74">
        <f>DEGREES(ACOS((24.006582158825^2+25.4410423548764^2-4.6628793870081^2)/(2*24.006582158825*25.4410423548764)))</f>
        <v>10.300068793935871</v>
      </c>
      <c r="BS74">
        <f>DEGREES(ACOS((5.32731358987549^2+27.5024331021787^2-24.006582158825^2)/(2*5.32731358987549*27.5024331021787)))</f>
        <v>44.654437456191722</v>
      </c>
      <c r="BU74">
        <v>13</v>
      </c>
      <c r="BV74">
        <v>7</v>
      </c>
      <c r="BW74">
        <v>4</v>
      </c>
      <c r="BX74">
        <v>6</v>
      </c>
      <c r="BY74">
        <v>13</v>
      </c>
      <c r="BZ74">
        <v>6</v>
      </c>
      <c r="CA74">
        <v>7</v>
      </c>
      <c r="CB74">
        <v>5</v>
      </c>
      <c r="CC74">
        <v>13</v>
      </c>
      <c r="CD74">
        <v>4</v>
      </c>
      <c r="CE74">
        <v>7</v>
      </c>
      <c r="CF74">
        <v>11</v>
      </c>
      <c r="CG74">
        <v>13</v>
      </c>
      <c r="CH74">
        <v>6</v>
      </c>
      <c r="CI74">
        <v>5</v>
      </c>
      <c r="CJ74">
        <v>11</v>
      </c>
      <c r="CL74">
        <v>8</v>
      </c>
      <c r="CM74">
        <v>1</v>
      </c>
      <c r="CN74">
        <v>1</v>
      </c>
      <c r="CO74">
        <v>4</v>
      </c>
      <c r="CP74">
        <v>8</v>
      </c>
      <c r="CQ74">
        <v>2</v>
      </c>
      <c r="CR74">
        <v>2</v>
      </c>
      <c r="CS74">
        <v>0</v>
      </c>
      <c r="CT74">
        <v>10</v>
      </c>
      <c r="CU74">
        <v>1</v>
      </c>
      <c r="CV74">
        <v>2</v>
      </c>
      <c r="CW74">
        <v>8</v>
      </c>
      <c r="CX74">
        <v>11</v>
      </c>
      <c r="CY74">
        <v>4</v>
      </c>
      <c r="CZ74">
        <v>0</v>
      </c>
      <c r="DA74">
        <v>8</v>
      </c>
      <c r="DC74">
        <f>((7/13)*100)</f>
        <v>53.846153846153847</v>
      </c>
      <c r="DD74">
        <f>((4/13)*100)</f>
        <v>30.76923076923077</v>
      </c>
      <c r="DE74">
        <f>((6/13)*100)</f>
        <v>46.153846153846153</v>
      </c>
      <c r="DF74">
        <f>((6/13)*100)</f>
        <v>46.153846153846153</v>
      </c>
      <c r="DG74">
        <f>((7/13)*100)</f>
        <v>53.846153846153847</v>
      </c>
      <c r="DH74">
        <f>((5/13)*100)</f>
        <v>38.461538461538467</v>
      </c>
      <c r="DI74">
        <f>((4/13)*100)</f>
        <v>30.76923076923077</v>
      </c>
      <c r="DJ74">
        <f>((7/13)*100)</f>
        <v>53.846153846153847</v>
      </c>
      <c r="DK74">
        <f>((11/13)*100)</f>
        <v>84.615384615384613</v>
      </c>
      <c r="DL74">
        <f>((6/13)*100)</f>
        <v>46.153846153846153</v>
      </c>
      <c r="DM74">
        <f>((5/13)*100)</f>
        <v>38.461538461538467</v>
      </c>
      <c r="DN74">
        <f>((11/13)*100)</f>
        <v>84.615384615384613</v>
      </c>
      <c r="DP74">
        <f>((1/8)*100)</f>
        <v>12.5</v>
      </c>
      <c r="DQ74">
        <f>((1/8)*100)</f>
        <v>12.5</v>
      </c>
      <c r="DR74">
        <f>((4/8)*100)</f>
        <v>50</v>
      </c>
      <c r="DS74">
        <f>((2/8)*100)</f>
        <v>25</v>
      </c>
      <c r="DT74">
        <f>((2/8)*100)</f>
        <v>25</v>
      </c>
      <c r="DU74">
        <f>((0/8)*100)</f>
        <v>0</v>
      </c>
      <c r="DV74">
        <f>((1/10)*100)</f>
        <v>10</v>
      </c>
      <c r="DW74">
        <f>((2/10)*100)</f>
        <v>20</v>
      </c>
      <c r="DX74">
        <f>((8/10)*100)</f>
        <v>80</v>
      </c>
      <c r="DY74">
        <f>((4/11)*100)</f>
        <v>36.363636363636367</v>
      </c>
      <c r="DZ74">
        <f>((0/11)*100)</f>
        <v>0</v>
      </c>
      <c r="EA74">
        <f>((8/11)*100)</f>
        <v>72.727272727272734</v>
      </c>
    </row>
    <row r="75" spans="1:131" x14ac:dyDescent="0.25">
      <c r="A75">
        <v>132.06768700000001</v>
      </c>
      <c r="B75">
        <v>8.3975340000000003</v>
      </c>
      <c r="C75">
        <v>157.759489</v>
      </c>
      <c r="D75">
        <v>6.7880760000000002</v>
      </c>
      <c r="E75">
        <v>132.53826000000001</v>
      </c>
      <c r="F75">
        <v>9.6443680000000001</v>
      </c>
      <c r="G75">
        <v>130.897929</v>
      </c>
      <c r="H75">
        <v>5.2795360000000002</v>
      </c>
      <c r="K75">
        <f>(13/200)</f>
        <v>6.5000000000000002E-2</v>
      </c>
      <c r="L75">
        <f>(14/200)</f>
        <v>7.0000000000000007E-2</v>
      </c>
      <c r="M75">
        <f>(12/200)</f>
        <v>0.06</v>
      </c>
      <c r="N75">
        <f>(12/200)</f>
        <v>0.06</v>
      </c>
      <c r="P75">
        <f>(9/200)</f>
        <v>4.4999999999999998E-2</v>
      </c>
      <c r="Q75">
        <f>(9/200)</f>
        <v>4.4999999999999998E-2</v>
      </c>
      <c r="R75">
        <f>(8/200)</f>
        <v>0.04</v>
      </c>
      <c r="S75">
        <f>(9/200)</f>
        <v>4.4999999999999998E-2</v>
      </c>
      <c r="U75">
        <f>0.065+0.045</f>
        <v>0.11</v>
      </c>
      <c r="V75">
        <f>0.07+0.045</f>
        <v>0.115</v>
      </c>
      <c r="W75">
        <f>0.06+0.04</f>
        <v>0.1</v>
      </c>
      <c r="X75">
        <f>0.06+0.045</f>
        <v>0.105</v>
      </c>
      <c r="Z75">
        <f>SQRT((ABS($A$76-$A$75)^2+(ABS($B$76-$B$75)^2)))</f>
        <v>31.509074571905295</v>
      </c>
      <c r="AA75">
        <f>SQRT((ABS($C$76-$C$75)^2+(ABS($D$76-$D$75)^2)))</f>
        <v>25.481723803150061</v>
      </c>
      <c r="AB75">
        <f>SQRT((ABS($E$76-$E$75)^2+(ABS($F$76-$F$75)^2)))</f>
        <v>31.058617004150733</v>
      </c>
      <c r="AC75">
        <f>SQRT((ABS($G$76-$G$75)^2+(ABS($H$76-$H$75)^2)))</f>
        <v>30.702222186093049</v>
      </c>
      <c r="AJ75">
        <f>1/0.11</f>
        <v>9.0909090909090917</v>
      </c>
      <c r="AK75">
        <f>1/0.115</f>
        <v>8.695652173913043</v>
      </c>
      <c r="AL75">
        <f>1/0.1</f>
        <v>10</v>
      </c>
      <c r="AM75">
        <f>1/0.105</f>
        <v>9.5238095238095237</v>
      </c>
      <c r="AO75">
        <f>$Z75/$U75</f>
        <v>286.44613247186629</v>
      </c>
      <c r="AP75">
        <f>$AA75/$V75</f>
        <v>221.58020698391357</v>
      </c>
      <c r="AQ75">
        <f>$AB75/$W75</f>
        <v>310.58617004150733</v>
      </c>
      <c r="AR75">
        <f>$AC75/$X75</f>
        <v>292.40211605802904</v>
      </c>
      <c r="AV75">
        <f>((0.065/0.11)*100)</f>
        <v>59.090909090909093</v>
      </c>
      <c r="AW75">
        <f>((0.07/0.115)*100)</f>
        <v>60.869565217391312</v>
      </c>
      <c r="AX75">
        <f>((0.06/0.1)*100)</f>
        <v>60</v>
      </c>
      <c r="AY75">
        <f>((0.06/0.105)*100)</f>
        <v>57.142857142857139</v>
      </c>
      <c r="BA75">
        <f>((0.045/0.11)*100)</f>
        <v>40.909090909090907</v>
      </c>
      <c r="BB75">
        <f>((0.045/0.115)*100)</f>
        <v>39.130434782608688</v>
      </c>
      <c r="BC75">
        <f>((0.04/0.1)*100)</f>
        <v>40</v>
      </c>
      <c r="BD75">
        <f>((0.045/0.105)*100)</f>
        <v>42.857142857142854</v>
      </c>
      <c r="BF75">
        <f>ABS($B$75-$D$75)</f>
        <v>1.6094580000000001</v>
      </c>
      <c r="BG75">
        <f>ABS($F$75-$H$75)</f>
        <v>4.3648319999999998</v>
      </c>
      <c r="BL75">
        <f>SQRT((ABS($A$75-$E$75)^2+(ABS($B$75-$F$75)^2)))</f>
        <v>1.3326792456870487</v>
      </c>
      <c r="BM75">
        <f>SQRT((ABS($C$75-$G$76)^2+(ABS($D$75-$H$76)^2)))</f>
        <v>4.063764141190398</v>
      </c>
      <c r="BO75">
        <f>SQRT((ABS($A$75-$G$75)^2+(ABS($B$75-$H$75)^2)))</f>
        <v>3.330201991856951</v>
      </c>
      <c r="BP75">
        <f>SQRT((ABS($C$75-$E$76)^2+(ABS($D$75-$F$76)^2)))</f>
        <v>6.3883417539697192</v>
      </c>
      <c r="BR75">
        <f>DEGREES(ACOS((29.3612638272342^2+31.0586170041507^2-4.40543992834178^2)/(2*29.3612638272342*31.0586170041507)))</f>
        <v>7.7191291773424435</v>
      </c>
      <c r="BS75">
        <f>DEGREES(ACOS((4.6628793870081^2+30.702222186093^2-29.3612638272342^2)/(2*4.6628793870081*30.702222186093)))</f>
        <v>69.069298842982278</v>
      </c>
      <c r="BU75">
        <v>13</v>
      </c>
      <c r="BV75">
        <v>6</v>
      </c>
      <c r="BW75">
        <v>5</v>
      </c>
      <c r="BX75">
        <v>6</v>
      </c>
      <c r="BY75">
        <v>14</v>
      </c>
      <c r="BZ75">
        <v>8</v>
      </c>
      <c r="CA75">
        <v>5</v>
      </c>
      <c r="CB75">
        <v>5</v>
      </c>
      <c r="CC75">
        <v>12</v>
      </c>
      <c r="CD75">
        <v>5</v>
      </c>
      <c r="CE75">
        <v>5</v>
      </c>
      <c r="CF75">
        <v>11</v>
      </c>
      <c r="CG75">
        <v>12</v>
      </c>
      <c r="CH75">
        <v>6</v>
      </c>
      <c r="CI75">
        <v>4</v>
      </c>
      <c r="CJ75">
        <v>11</v>
      </c>
      <c r="CL75">
        <v>9</v>
      </c>
      <c r="CM75">
        <v>2</v>
      </c>
      <c r="CN75">
        <v>0</v>
      </c>
      <c r="CO75">
        <v>2</v>
      </c>
      <c r="CP75">
        <v>9</v>
      </c>
      <c r="CQ75">
        <v>2</v>
      </c>
      <c r="CR75">
        <v>2</v>
      </c>
      <c r="CS75">
        <v>1</v>
      </c>
      <c r="CT75">
        <v>8</v>
      </c>
      <c r="CU75">
        <v>0</v>
      </c>
      <c r="CV75">
        <v>2</v>
      </c>
      <c r="CW75">
        <v>7</v>
      </c>
      <c r="CX75">
        <v>9</v>
      </c>
      <c r="CY75">
        <v>2</v>
      </c>
      <c r="CZ75">
        <v>1</v>
      </c>
      <c r="DA75">
        <v>7</v>
      </c>
      <c r="DC75">
        <f>((6/13)*100)</f>
        <v>46.153846153846153</v>
      </c>
      <c r="DD75">
        <f>((5/13)*100)</f>
        <v>38.461538461538467</v>
      </c>
      <c r="DE75">
        <f>((6/13)*100)</f>
        <v>46.153846153846153</v>
      </c>
      <c r="DF75">
        <f>((8/14)*100)</f>
        <v>57.142857142857139</v>
      </c>
      <c r="DG75">
        <f>((5/14)*100)</f>
        <v>35.714285714285715</v>
      </c>
      <c r="DH75">
        <f>((5/14)*100)</f>
        <v>35.714285714285715</v>
      </c>
      <c r="DI75">
        <f>((5/12)*100)</f>
        <v>41.666666666666671</v>
      </c>
      <c r="DJ75">
        <f>((5/12)*100)</f>
        <v>41.666666666666671</v>
      </c>
      <c r="DK75">
        <f>((11/12)*100)</f>
        <v>91.666666666666657</v>
      </c>
      <c r="DL75">
        <f>((6/12)*100)</f>
        <v>50</v>
      </c>
      <c r="DM75">
        <f>((4/12)*100)</f>
        <v>33.333333333333329</v>
      </c>
      <c r="DN75">
        <f>((11/12)*100)</f>
        <v>91.666666666666657</v>
      </c>
      <c r="DP75">
        <f>((2/9)*100)</f>
        <v>22.222222222222221</v>
      </c>
      <c r="DQ75">
        <f>((0/9)*100)</f>
        <v>0</v>
      </c>
      <c r="DR75">
        <f>((2/9)*100)</f>
        <v>22.222222222222221</v>
      </c>
      <c r="DS75">
        <f>((2/9)*100)</f>
        <v>22.222222222222221</v>
      </c>
      <c r="DT75">
        <f>((2/9)*100)</f>
        <v>22.222222222222221</v>
      </c>
      <c r="DU75">
        <f>((1/9)*100)</f>
        <v>11.111111111111111</v>
      </c>
      <c r="DV75">
        <f>((0/8)*100)</f>
        <v>0</v>
      </c>
      <c r="DW75">
        <f>((2/8)*100)</f>
        <v>25</v>
      </c>
      <c r="DX75">
        <f>((7/8)*100)</f>
        <v>87.5</v>
      </c>
      <c r="DY75">
        <f>((2/9)*100)</f>
        <v>22.222222222222221</v>
      </c>
      <c r="DZ75">
        <f>((1/9)*100)</f>
        <v>11.111111111111111</v>
      </c>
      <c r="EA75">
        <f>((7/9)*100)</f>
        <v>77.777777777777786</v>
      </c>
    </row>
    <row r="76" spans="1:131" x14ac:dyDescent="0.25">
      <c r="A76">
        <v>163.57396399999999</v>
      </c>
      <c r="B76">
        <v>7.977665</v>
      </c>
      <c r="C76">
        <v>183.17783299999999</v>
      </c>
      <c r="D76">
        <v>4.9919589999999996</v>
      </c>
      <c r="E76">
        <v>163.59580099999999</v>
      </c>
      <c r="F76">
        <v>9.3858390000000007</v>
      </c>
      <c r="G76">
        <v>161.59962899999999</v>
      </c>
      <c r="H76">
        <v>5.4586009999999998</v>
      </c>
      <c r="K76">
        <f>(15/200)</f>
        <v>7.4999999999999997E-2</v>
      </c>
      <c r="L76">
        <f>(11/200)</f>
        <v>5.5E-2</v>
      </c>
      <c r="M76">
        <f>(17/200)</f>
        <v>8.5000000000000006E-2</v>
      </c>
      <c r="N76">
        <f>(13/200)</f>
        <v>6.5000000000000002E-2</v>
      </c>
      <c r="P76">
        <f>(8/200)</f>
        <v>0.04</v>
      </c>
      <c r="Q76">
        <f>(9/200)</f>
        <v>4.4999999999999998E-2</v>
      </c>
      <c r="R76">
        <f>(9/200)</f>
        <v>4.4999999999999998E-2</v>
      </c>
      <c r="S76">
        <f>(9/200)</f>
        <v>4.4999999999999998E-2</v>
      </c>
      <c r="U76">
        <f>0.075+0.04</f>
        <v>0.11499999999999999</v>
      </c>
      <c r="V76">
        <f>0.055+0.045</f>
        <v>0.1</v>
      </c>
      <c r="W76">
        <f>0.085+0.045</f>
        <v>0.13</v>
      </c>
      <c r="X76">
        <f>0.065+0.045</f>
        <v>0.11</v>
      </c>
      <c r="Z76">
        <f>SQRT((ABS($A$77-$A$76)^2+(ABS($B$77-$B$76)^2)))</f>
        <v>27.325001878602315</v>
      </c>
      <c r="AA76">
        <f>SQRT((ABS($C$77-$C$76)^2+(ABS($D$77-$D$76)^2)))</f>
        <v>24.475663236907199</v>
      </c>
      <c r="AB76">
        <f>SQRT((ABS($E$77-$E$76)^2+(ABS($F$77-$F$76)^2)))</f>
        <v>28.124009085700312</v>
      </c>
      <c r="AC76">
        <f>SQRT((ABS($G$77-$G$76)^2+(ABS($H$77-$H$76)^2)))</f>
        <v>26.282206378067144</v>
      </c>
      <c r="AJ76">
        <f>1/0.115</f>
        <v>8.695652173913043</v>
      </c>
      <c r="AK76">
        <f>1/0.1</f>
        <v>10</v>
      </c>
      <c r="AL76">
        <f>1/0.13</f>
        <v>7.6923076923076916</v>
      </c>
      <c r="AM76">
        <f>1/0.11</f>
        <v>9.0909090909090917</v>
      </c>
      <c r="AO76">
        <f>$Z76/$U76</f>
        <v>237.60871198784622</v>
      </c>
      <c r="AP76">
        <f>$AA76/$V76</f>
        <v>244.75663236907198</v>
      </c>
      <c r="AQ76">
        <f>$AB76/$W76</f>
        <v>216.33853142846394</v>
      </c>
      <c r="AR76">
        <f>$AC76/$X76</f>
        <v>238.9291488915195</v>
      </c>
      <c r="AV76">
        <f>((0.075/0.115)*100)</f>
        <v>65.217391304347814</v>
      </c>
      <c r="AW76">
        <f>((0.055/0.1)*100)</f>
        <v>54.999999999999993</v>
      </c>
      <c r="AX76">
        <f>((0.085/0.13)*100)</f>
        <v>65.384615384615387</v>
      </c>
      <c r="AY76">
        <f>((0.065/0.11)*100)</f>
        <v>59.090909090909093</v>
      </c>
      <c r="BA76">
        <f>((0.04/0.115)*100)</f>
        <v>34.782608695652172</v>
      </c>
      <c r="BB76">
        <f>((0.045/0.1)*100)</f>
        <v>44.999999999999993</v>
      </c>
      <c r="BC76">
        <f>((0.045/0.13)*100)</f>
        <v>34.615384615384613</v>
      </c>
      <c r="BD76">
        <f>((0.045/0.11)*100)</f>
        <v>40.909090909090907</v>
      </c>
      <c r="BF76">
        <f>ABS($B$76-$D$76)</f>
        <v>2.9857060000000004</v>
      </c>
      <c r="BG76">
        <f>ABS($F$76-$H$76)</f>
        <v>3.9272380000000009</v>
      </c>
      <c r="BL76">
        <f>SQRT((ABS($A$76-$E$76)^2+(ABS($B$76-$F$76)^2)))</f>
        <v>1.4083433064579822</v>
      </c>
      <c r="BM76">
        <f>SQRT((ABS($C$76-$G$77)^2+(ABS($D$76-$H$77)^2)))</f>
        <v>4.8555038751117339</v>
      </c>
      <c r="BO76">
        <f>SQRT((ABS($A$76-$G$76)^2+(ABS($B$76-$H$76)^2)))</f>
        <v>3.2005752808395225</v>
      </c>
      <c r="BP76">
        <f>SQRT((ABS($C$76-$E$77)^2+(ABS($D$76-$F$77)^2)))</f>
        <v>8.6121665398728346</v>
      </c>
      <c r="BR76">
        <f>DEGREES(ACOS((24.9111521609315^2+28.1240090857003^2-4.99061836307787^2)/(2*24.9111521609315*28.1240090857003)))</f>
        <v>8.2737080064698709</v>
      </c>
      <c r="BS76">
        <f>DEGREES(ACOS((4.40543992834178^2+26.2822063780671^2-24.9111521609315^2)/(2*4.40543992834178*26.2822063780671)))</f>
        <v>67.237561149737061</v>
      </c>
      <c r="BU76">
        <v>15</v>
      </c>
      <c r="BV76">
        <v>8</v>
      </c>
      <c r="BW76">
        <v>7</v>
      </c>
      <c r="BX76">
        <v>8</v>
      </c>
      <c r="BY76">
        <v>11</v>
      </c>
      <c r="BZ76">
        <v>5</v>
      </c>
      <c r="CA76">
        <v>8</v>
      </c>
      <c r="CB76">
        <v>3</v>
      </c>
      <c r="CC76">
        <v>17</v>
      </c>
      <c r="CD76">
        <v>9</v>
      </c>
      <c r="CE76">
        <v>8</v>
      </c>
      <c r="CF76">
        <v>12</v>
      </c>
      <c r="CG76">
        <v>13</v>
      </c>
      <c r="CH76">
        <v>8</v>
      </c>
      <c r="CI76">
        <v>4</v>
      </c>
      <c r="CJ76">
        <v>12</v>
      </c>
      <c r="CL76">
        <v>8</v>
      </c>
      <c r="CM76">
        <v>2</v>
      </c>
      <c r="CN76">
        <v>1</v>
      </c>
      <c r="CO76">
        <v>2</v>
      </c>
      <c r="CP76">
        <v>9</v>
      </c>
      <c r="CQ76">
        <v>2</v>
      </c>
      <c r="CR76">
        <v>0</v>
      </c>
      <c r="CS76">
        <v>0</v>
      </c>
      <c r="CT76">
        <v>9</v>
      </c>
      <c r="CU76">
        <v>1</v>
      </c>
      <c r="CV76">
        <v>0</v>
      </c>
      <c r="CW76">
        <v>8</v>
      </c>
      <c r="CX76">
        <v>9</v>
      </c>
      <c r="CY76">
        <v>2</v>
      </c>
      <c r="CZ76">
        <v>0</v>
      </c>
      <c r="DA76">
        <v>8</v>
      </c>
      <c r="DC76">
        <f>((8/15)*100)</f>
        <v>53.333333333333336</v>
      </c>
      <c r="DD76">
        <f>((7/15)*100)</f>
        <v>46.666666666666664</v>
      </c>
      <c r="DE76">
        <f>((8/15)*100)</f>
        <v>53.333333333333336</v>
      </c>
      <c r="DF76">
        <f>((5/11)*100)</f>
        <v>45.454545454545453</v>
      </c>
      <c r="DG76">
        <f>((8/11)*100)</f>
        <v>72.727272727272734</v>
      </c>
      <c r="DH76">
        <f>((3/11)*100)</f>
        <v>27.27272727272727</v>
      </c>
      <c r="DI76">
        <f>((9/17)*100)</f>
        <v>52.941176470588239</v>
      </c>
      <c r="DJ76">
        <f>((8/17)*100)</f>
        <v>47.058823529411761</v>
      </c>
      <c r="DK76">
        <f>((12/17)*100)</f>
        <v>70.588235294117652</v>
      </c>
      <c r="DL76">
        <f>((8/13)*100)</f>
        <v>61.53846153846154</v>
      </c>
      <c r="DM76">
        <f>((4/13)*100)</f>
        <v>30.76923076923077</v>
      </c>
      <c r="DN76">
        <f>((12/13)*100)</f>
        <v>92.307692307692307</v>
      </c>
      <c r="DP76">
        <f>((2/8)*100)</f>
        <v>25</v>
      </c>
      <c r="DQ76">
        <f>((1/8)*100)</f>
        <v>12.5</v>
      </c>
      <c r="DR76">
        <f>((2/8)*100)</f>
        <v>25</v>
      </c>
      <c r="DS76">
        <f>((2/9)*100)</f>
        <v>22.222222222222221</v>
      </c>
      <c r="DT76">
        <f>((0/9)*100)</f>
        <v>0</v>
      </c>
      <c r="DU76">
        <f>((0/9)*100)</f>
        <v>0</v>
      </c>
      <c r="DV76">
        <f>((1/9)*100)</f>
        <v>11.111111111111111</v>
      </c>
      <c r="DW76">
        <f>((0/9)*100)</f>
        <v>0</v>
      </c>
      <c r="DX76">
        <f>((8/9)*100)</f>
        <v>88.888888888888886</v>
      </c>
      <c r="DY76">
        <f>((2/9)*100)</f>
        <v>22.222222222222221</v>
      </c>
      <c r="DZ76">
        <f>((0/9)*100)</f>
        <v>0</v>
      </c>
      <c r="EA76">
        <f>((8/9)*100)</f>
        <v>88.888888888888886</v>
      </c>
    </row>
    <row r="77" spans="1:131" x14ac:dyDescent="0.25">
      <c r="A77">
        <v>190.85505599999999</v>
      </c>
      <c r="B77">
        <v>6.4291989999999997</v>
      </c>
      <c r="C77">
        <v>207.65021400000001</v>
      </c>
      <c r="D77">
        <v>4.5911359999999997</v>
      </c>
      <c r="E77">
        <v>191.59989400000001</v>
      </c>
      <c r="F77">
        <v>6.7914870000000001</v>
      </c>
      <c r="G77">
        <v>187.811881</v>
      </c>
      <c r="H77">
        <v>3.5422980000000002</v>
      </c>
      <c r="K77">
        <f>(12/200)</f>
        <v>0.06</v>
      </c>
      <c r="L77">
        <f>(11/200)</f>
        <v>5.5E-2</v>
      </c>
      <c r="M77">
        <f>(11/200)</f>
        <v>5.5E-2</v>
      </c>
      <c r="N77">
        <f>(12/200)</f>
        <v>0.06</v>
      </c>
      <c r="P77">
        <f>(8/200)</f>
        <v>0.04</v>
      </c>
      <c r="Q77">
        <f>(10/200)</f>
        <v>0.05</v>
      </c>
      <c r="R77">
        <f>(7/200)</f>
        <v>3.5000000000000003E-2</v>
      </c>
      <c r="S77">
        <f>(10/200)</f>
        <v>0.05</v>
      </c>
      <c r="U77">
        <f>0.06+0.04</f>
        <v>0.1</v>
      </c>
      <c r="V77">
        <f>0.055+0.05</f>
        <v>0.10500000000000001</v>
      </c>
      <c r="W77">
        <f>0.055+0.035</f>
        <v>0.09</v>
      </c>
      <c r="X77">
        <f>0.06+0.05</f>
        <v>0.11</v>
      </c>
      <c r="Z77">
        <f>SQRT((ABS($A$78-$A$77)^2+(ABS($B$78-$B$77)^2)))</f>
        <v>23.664317528292937</v>
      </c>
      <c r="AA77">
        <f>SQRT((ABS($C$78-$C$77)^2+(ABS($D$78-$D$77)^2)))</f>
        <v>21.971024001707711</v>
      </c>
      <c r="AB77">
        <f>SQRT((ABS($E$78-$E$77)^2+(ABS($F$78-$F$77)^2)))</f>
        <v>23.073920213739822</v>
      </c>
      <c r="AC77">
        <f>SQRT((ABS($G$78-$G$77)^2+(ABS($H$78-$H$77)^2)))</f>
        <v>25.289400181816134</v>
      </c>
      <c r="AJ77">
        <f>1/0.1</f>
        <v>10</v>
      </c>
      <c r="AK77">
        <f>1/0.105</f>
        <v>9.5238095238095237</v>
      </c>
      <c r="AL77">
        <f>1/0.09</f>
        <v>11.111111111111111</v>
      </c>
      <c r="AM77">
        <f>1/0.11</f>
        <v>9.0909090909090917</v>
      </c>
      <c r="AO77">
        <f>$Z77/$U77</f>
        <v>236.64317528292935</v>
      </c>
      <c r="AP77">
        <f>$AA77/$V77</f>
        <v>209.2478476353115</v>
      </c>
      <c r="AQ77">
        <f>$AB77/$W77</f>
        <v>256.3768912637758</v>
      </c>
      <c r="AR77">
        <f>$AC77/$X77</f>
        <v>229.90363801651031</v>
      </c>
      <c r="AV77">
        <f>((0.06/0.1)*100)</f>
        <v>60</v>
      </c>
      <c r="AW77">
        <f>((0.055/0.105)*100)</f>
        <v>52.380952380952387</v>
      </c>
      <c r="AX77">
        <f>((0.055/0.09)*100)</f>
        <v>61.111111111111114</v>
      </c>
      <c r="AY77">
        <f>((0.06/0.11)*100)</f>
        <v>54.54545454545454</v>
      </c>
      <c r="BA77">
        <f>((0.04/0.1)*100)</f>
        <v>40</v>
      </c>
      <c r="BB77">
        <f>((0.05/0.105)*100)</f>
        <v>47.61904761904762</v>
      </c>
      <c r="BC77">
        <f>((0.035/0.09)*100)</f>
        <v>38.888888888888893</v>
      </c>
      <c r="BD77">
        <f>((0.05/0.11)*100)</f>
        <v>45.45454545454546</v>
      </c>
      <c r="BF77">
        <f>ABS($B$77-$D$77)</f>
        <v>1.838063</v>
      </c>
      <c r="BG77">
        <f>ABS($F$77-$H$77)</f>
        <v>3.2491889999999999</v>
      </c>
      <c r="BL77">
        <f>SQRT((ABS($A$77-$E$77)^2+(ABS($B$77-$F$77)^2)))</f>
        <v>0.82827304748375319</v>
      </c>
      <c r="BM77">
        <f>SQRT((ABS($C$77-$G$78)^2+(ABS($D$77-$H$78)^2)))</f>
        <v>5.4234610893197095</v>
      </c>
      <c r="BO77">
        <f>SQRT((ABS($A$77-$G$77)^2+(ABS($B$77-$H$77)^2)))</f>
        <v>4.1946527227442729</v>
      </c>
      <c r="BP77">
        <f>SQRT((ABS($C$77-$E$78)^2+(ABS($D$77-$F$78)^2)))</f>
        <v>8.2750686835738581</v>
      </c>
      <c r="BR77">
        <f>DEGREES(ACOS((21.5460292390677^2+23.0739202137398^2-4.49487159277058^2)/(2*21.5460292390677*23.0739202137398)))</f>
        <v>10.878928383899039</v>
      </c>
      <c r="BS77">
        <f>DEGREES(ACOS((4.99061836307787^2+25.2894001818161^2-21.5460292390677^2)/(2*4.99061836307787*25.2894001818161)))</f>
        <v>37.510881943140149</v>
      </c>
      <c r="BU77">
        <v>12</v>
      </c>
      <c r="BV77">
        <v>5</v>
      </c>
      <c r="BW77">
        <v>5</v>
      </c>
      <c r="BX77">
        <v>5</v>
      </c>
      <c r="BY77">
        <v>11</v>
      </c>
      <c r="BZ77">
        <v>6</v>
      </c>
      <c r="CA77">
        <v>5</v>
      </c>
      <c r="CB77">
        <v>4</v>
      </c>
      <c r="CC77">
        <v>11</v>
      </c>
      <c r="CD77">
        <v>3</v>
      </c>
      <c r="CE77">
        <v>5</v>
      </c>
      <c r="CF77">
        <v>10</v>
      </c>
      <c r="CG77">
        <v>12</v>
      </c>
      <c r="CH77">
        <v>5</v>
      </c>
      <c r="CI77">
        <v>4</v>
      </c>
      <c r="CJ77">
        <v>10</v>
      </c>
      <c r="CL77">
        <v>8</v>
      </c>
      <c r="CM77">
        <v>2</v>
      </c>
      <c r="CN77">
        <v>0</v>
      </c>
      <c r="CO77">
        <v>3</v>
      </c>
      <c r="CP77">
        <v>10</v>
      </c>
      <c r="CQ77">
        <v>3</v>
      </c>
      <c r="CR77">
        <v>4</v>
      </c>
      <c r="CS77">
        <v>2</v>
      </c>
      <c r="CT77">
        <v>7</v>
      </c>
      <c r="CU77">
        <v>0</v>
      </c>
      <c r="CV77">
        <v>4</v>
      </c>
      <c r="CW77">
        <v>5</v>
      </c>
      <c r="CX77">
        <v>10</v>
      </c>
      <c r="CY77">
        <v>3</v>
      </c>
      <c r="CZ77">
        <v>2</v>
      </c>
      <c r="DA77">
        <v>5</v>
      </c>
      <c r="DC77">
        <f>((5/12)*100)</f>
        <v>41.666666666666671</v>
      </c>
      <c r="DD77">
        <f>((5/12)*100)</f>
        <v>41.666666666666671</v>
      </c>
      <c r="DE77">
        <f>((5/12)*100)</f>
        <v>41.666666666666671</v>
      </c>
      <c r="DF77">
        <f>((6/11)*100)</f>
        <v>54.54545454545454</v>
      </c>
      <c r="DG77">
        <f>((5/11)*100)</f>
        <v>45.454545454545453</v>
      </c>
      <c r="DH77">
        <f>((4/11)*100)</f>
        <v>36.363636363636367</v>
      </c>
      <c r="DI77">
        <f>((3/11)*100)</f>
        <v>27.27272727272727</v>
      </c>
      <c r="DJ77">
        <f>((5/11)*100)</f>
        <v>45.454545454545453</v>
      </c>
      <c r="DK77">
        <f>((10/11)*100)</f>
        <v>90.909090909090907</v>
      </c>
      <c r="DL77">
        <f>((5/12)*100)</f>
        <v>41.666666666666671</v>
      </c>
      <c r="DM77">
        <f>((4/12)*100)</f>
        <v>33.333333333333329</v>
      </c>
      <c r="DN77">
        <f>((10/12)*100)</f>
        <v>83.333333333333343</v>
      </c>
      <c r="DP77">
        <f>((2/8)*100)</f>
        <v>25</v>
      </c>
      <c r="DQ77">
        <f>((0/8)*100)</f>
        <v>0</v>
      </c>
      <c r="DR77">
        <f>((3/8)*100)</f>
        <v>37.5</v>
      </c>
      <c r="DS77">
        <f>((3/10)*100)</f>
        <v>30</v>
      </c>
      <c r="DT77">
        <f>((4/10)*100)</f>
        <v>40</v>
      </c>
      <c r="DU77">
        <f>((2/10)*100)</f>
        <v>20</v>
      </c>
      <c r="DV77">
        <f>((0/7)*100)</f>
        <v>0</v>
      </c>
      <c r="DW77">
        <f>((4/7)*100)</f>
        <v>57.142857142857139</v>
      </c>
      <c r="DX77">
        <f>((5/7)*100)</f>
        <v>71.428571428571431</v>
      </c>
      <c r="DY77">
        <f>((3/10)*100)</f>
        <v>30</v>
      </c>
      <c r="DZ77">
        <f>((2/10)*100)</f>
        <v>20</v>
      </c>
      <c r="EA77">
        <f>((5/10)*100)</f>
        <v>50</v>
      </c>
    </row>
    <row r="78" spans="1:131" x14ac:dyDescent="0.25">
      <c r="A78">
        <v>214.47</v>
      </c>
      <c r="B78">
        <v>7.9570550000000004</v>
      </c>
      <c r="C78">
        <v>229.55081000000001</v>
      </c>
      <c r="D78">
        <v>6.348916</v>
      </c>
      <c r="E78">
        <v>214.55234999999999</v>
      </c>
      <c r="F78">
        <v>9.1559229999999996</v>
      </c>
      <c r="G78">
        <v>213.06402</v>
      </c>
      <c r="H78">
        <v>4.9146089999999996</v>
      </c>
      <c r="K78">
        <f>(12/200)</f>
        <v>0.06</v>
      </c>
      <c r="L78">
        <f>(12/200)</f>
        <v>0.06</v>
      </c>
      <c r="M78">
        <f>(12/200)</f>
        <v>0.06</v>
      </c>
      <c r="N78">
        <f>(13/200)</f>
        <v>6.5000000000000002E-2</v>
      </c>
      <c r="P78">
        <f>(8/200)</f>
        <v>0.04</v>
      </c>
      <c r="Q78">
        <f>(10/200)</f>
        <v>0.05</v>
      </c>
      <c r="R78">
        <f>(10/200)</f>
        <v>0.05</v>
      </c>
      <c r="S78">
        <f>(9/200)</f>
        <v>4.4999999999999998E-2</v>
      </c>
      <c r="U78">
        <f>0.06+0.04</f>
        <v>0.1</v>
      </c>
      <c r="V78">
        <f>0.06+0.05</f>
        <v>0.11</v>
      </c>
      <c r="W78">
        <f>0.06+0.05</f>
        <v>0.11</v>
      </c>
      <c r="X78">
        <f>0.065+0.045</f>
        <v>0.11</v>
      </c>
      <c r="Z78">
        <f>SQRT((ABS($A$79-$A$78)^2+(ABS($B$79-$B$78)^2)))</f>
        <v>21.870963848388975</v>
      </c>
      <c r="AA78">
        <f>SQRT((ABS($C$79-$C$78)^2+(ABS($D$79-$D$78)^2)))</f>
        <v>25.135400033638494</v>
      </c>
      <c r="AB78">
        <f>SQRT((ABS($E$79-$E$78)^2+(ABS($F$79-$F$78)^2)))</f>
        <v>22.99074336446601</v>
      </c>
      <c r="AC78">
        <f>SQRT((ABS($G$79-$G$78)^2+(ABS($H$79-$H$78)^2)))</f>
        <v>21.93963154388344</v>
      </c>
      <c r="AJ78">
        <f>1/0.1</f>
        <v>10</v>
      </c>
      <c r="AK78">
        <f>1/0.11</f>
        <v>9.0909090909090917</v>
      </c>
      <c r="AL78">
        <f>1/0.11</f>
        <v>9.0909090909090917</v>
      </c>
      <c r="AM78">
        <f>1/0.11</f>
        <v>9.0909090909090917</v>
      </c>
      <c r="AO78">
        <f>$Z78/$U78</f>
        <v>218.70963848388973</v>
      </c>
      <c r="AP78">
        <f>$AA78/$V78</f>
        <v>228.50363666944085</v>
      </c>
      <c r="AQ78">
        <f>$AB78/$W78</f>
        <v>209.0067578587819</v>
      </c>
      <c r="AR78">
        <f>$AC78/$X78</f>
        <v>199.45119585348581</v>
      </c>
      <c r="AV78">
        <f>((0.06/0.1)*100)</f>
        <v>60</v>
      </c>
      <c r="AW78">
        <f>((0.06/0.11)*100)</f>
        <v>54.54545454545454</v>
      </c>
      <c r="AX78">
        <f>((0.06/0.11)*100)</f>
        <v>54.54545454545454</v>
      </c>
      <c r="AY78">
        <f>((0.065/0.11)*100)</f>
        <v>59.090909090909093</v>
      </c>
      <c r="BA78">
        <f>((0.04/0.1)*100)</f>
        <v>40</v>
      </c>
      <c r="BB78">
        <f>((0.05/0.11)*100)</f>
        <v>45.45454545454546</v>
      </c>
      <c r="BC78">
        <f>((0.05/0.11)*100)</f>
        <v>45.45454545454546</v>
      </c>
      <c r="BD78">
        <f>((0.045/0.11)*100)</f>
        <v>40.909090909090907</v>
      </c>
      <c r="BF78">
        <f>ABS($B$78-$D$78)</f>
        <v>1.6081390000000004</v>
      </c>
      <c r="BG78">
        <f>ABS($F$78-$H$78)</f>
        <v>4.241314</v>
      </c>
      <c r="BL78">
        <f>SQRT((ABS($A$78-$E$78)^2+(ABS($B$78-$F$78)^2)))</f>
        <v>1.2016929740678342</v>
      </c>
      <c r="BM78">
        <f>SQRT((ABS($C$78-$G$79)^2+(ABS($D$78-$H$79)^2)))</f>
        <v>5.5004080901076717</v>
      </c>
      <c r="BO78">
        <f>SQRT((ABS($A$78-$G$78)^2+(ABS($B$78-$H$78)^2)))</f>
        <v>3.3516052009919073</v>
      </c>
      <c r="BP78">
        <f>SQRT((ABS($C$78-$E$79)^2+(ABS($D$78-$F$79)^2)))</f>
        <v>8.8339931517864496</v>
      </c>
      <c r="BR78">
        <f>DEGREES(ACOS((20.7558980968345^2+22.990743364466^2-5.24794148804119^2)/(2*20.7558980968345*22.990743364466)))</f>
        <v>12.478783517881242</v>
      </c>
      <c r="BS78">
        <f>DEGREES(ACOS((4.49487159277058^2+21.9396315438834^2-20.7558980968345^2)/(2*4.49487159277058*21.9396315438834)))</f>
        <v>68.980552634823525</v>
      </c>
      <c r="BU78">
        <v>12</v>
      </c>
      <c r="BV78">
        <v>6</v>
      </c>
      <c r="BW78">
        <v>2</v>
      </c>
      <c r="BX78">
        <v>4</v>
      </c>
      <c r="BY78">
        <v>12</v>
      </c>
      <c r="BZ78">
        <v>6</v>
      </c>
      <c r="CA78">
        <v>6</v>
      </c>
      <c r="CB78">
        <v>5</v>
      </c>
      <c r="CC78">
        <v>12</v>
      </c>
      <c r="CD78">
        <v>2</v>
      </c>
      <c r="CE78">
        <v>6</v>
      </c>
      <c r="CF78">
        <v>11</v>
      </c>
      <c r="CG78">
        <v>13</v>
      </c>
      <c r="CH78">
        <v>4</v>
      </c>
      <c r="CI78">
        <v>5</v>
      </c>
      <c r="CJ78">
        <v>11</v>
      </c>
      <c r="CL78">
        <v>8</v>
      </c>
      <c r="CM78">
        <v>3</v>
      </c>
      <c r="CN78">
        <v>0</v>
      </c>
      <c r="CO78">
        <v>1</v>
      </c>
      <c r="CP78">
        <v>10</v>
      </c>
      <c r="CQ78">
        <v>4</v>
      </c>
      <c r="CR78">
        <v>4</v>
      </c>
      <c r="CS78">
        <v>2</v>
      </c>
      <c r="CT78">
        <v>10</v>
      </c>
      <c r="CU78">
        <v>0</v>
      </c>
      <c r="CV78">
        <v>4</v>
      </c>
      <c r="CW78">
        <v>8</v>
      </c>
      <c r="CX78">
        <v>9</v>
      </c>
      <c r="CY78">
        <v>1</v>
      </c>
      <c r="CZ78">
        <v>2</v>
      </c>
      <c r="DA78">
        <v>8</v>
      </c>
      <c r="DC78">
        <f>((6/12)*100)</f>
        <v>50</v>
      </c>
      <c r="DD78">
        <f>((2/12)*100)</f>
        <v>16.666666666666664</v>
      </c>
      <c r="DE78">
        <f>((4/12)*100)</f>
        <v>33.333333333333329</v>
      </c>
      <c r="DF78">
        <f>((6/12)*100)</f>
        <v>50</v>
      </c>
      <c r="DG78">
        <f>((6/12)*100)</f>
        <v>50</v>
      </c>
      <c r="DH78">
        <f>((5/12)*100)</f>
        <v>41.666666666666671</v>
      </c>
      <c r="DI78">
        <f>((2/12)*100)</f>
        <v>16.666666666666664</v>
      </c>
      <c r="DJ78">
        <f>((6/12)*100)</f>
        <v>50</v>
      </c>
      <c r="DK78">
        <f>((11/12)*100)</f>
        <v>91.666666666666657</v>
      </c>
      <c r="DL78">
        <f>((4/13)*100)</f>
        <v>30.76923076923077</v>
      </c>
      <c r="DM78">
        <f>((5/13)*100)</f>
        <v>38.461538461538467</v>
      </c>
      <c r="DN78">
        <f>((11/13)*100)</f>
        <v>84.615384615384613</v>
      </c>
      <c r="DP78">
        <f>((3/8)*100)</f>
        <v>37.5</v>
      </c>
      <c r="DQ78">
        <f>((0/8)*100)</f>
        <v>0</v>
      </c>
      <c r="DR78">
        <f>((1/8)*100)</f>
        <v>12.5</v>
      </c>
      <c r="DS78">
        <f>((4/10)*100)</f>
        <v>40</v>
      </c>
      <c r="DT78">
        <f>((4/10)*100)</f>
        <v>40</v>
      </c>
      <c r="DU78">
        <f>((2/10)*100)</f>
        <v>20</v>
      </c>
      <c r="DV78">
        <f>((0/10)*100)</f>
        <v>0</v>
      </c>
      <c r="DW78">
        <f>((4/10)*100)</f>
        <v>40</v>
      </c>
      <c r="DX78">
        <f>((8/10)*100)</f>
        <v>80</v>
      </c>
      <c r="DY78">
        <f>((1/9)*100)</f>
        <v>11.111111111111111</v>
      </c>
      <c r="DZ78">
        <f>((2/9)*100)</f>
        <v>22.222222222222221</v>
      </c>
      <c r="EA78">
        <f>((8/9)*100)</f>
        <v>88.888888888888886</v>
      </c>
    </row>
    <row r="79" spans="1:131" x14ac:dyDescent="0.25">
      <c r="A79">
        <v>236.32958400000001</v>
      </c>
      <c r="B79">
        <v>8.6624960000000009</v>
      </c>
      <c r="C79">
        <v>254.67450500000001</v>
      </c>
      <c r="D79">
        <v>5.5819190000000001</v>
      </c>
      <c r="E79">
        <v>237.52122900000001</v>
      </c>
      <c r="F79">
        <v>10.158359000000001</v>
      </c>
      <c r="G79">
        <v>234.99418900000001</v>
      </c>
      <c r="H79">
        <v>5.5589069999999996</v>
      </c>
      <c r="K79">
        <f>(13/200)</f>
        <v>6.5000000000000002E-2</v>
      </c>
      <c r="L79">
        <f>(10/200)</f>
        <v>0.05</v>
      </c>
      <c r="M79">
        <f>(15/200)</f>
        <v>7.4999999999999997E-2</v>
      </c>
      <c r="N79">
        <f>(13/200)</f>
        <v>6.5000000000000002E-2</v>
      </c>
      <c r="P79">
        <f>(10/200)</f>
        <v>0.05</v>
      </c>
      <c r="Q79">
        <f>(10/200)</f>
        <v>0.05</v>
      </c>
      <c r="R79">
        <f>(10/200)</f>
        <v>0.05</v>
      </c>
      <c r="S79">
        <f>(9/200)</f>
        <v>4.4999999999999998E-2</v>
      </c>
      <c r="U79">
        <f>0.065+0.05</f>
        <v>0.115</v>
      </c>
      <c r="V79">
        <f>0.05+0.05</f>
        <v>0.1</v>
      </c>
      <c r="W79">
        <f>0.075+0.05</f>
        <v>0.125</v>
      </c>
      <c r="X79">
        <f>0.065+0.045</f>
        <v>0.11</v>
      </c>
      <c r="Z79">
        <f>SQRT((ABS($A$80-$A$79)^2+(ABS($B$80-$B$79)^2)))</f>
        <v>25.842108225912053</v>
      </c>
      <c r="AA79">
        <f>SQRT((ABS($C$80-$C$79)^2+(ABS($D$80-$D$79)^2)))</f>
        <v>19.754903646454427</v>
      </c>
      <c r="AB79">
        <f>SQRT((ABS($E$80-$E$79)^2+(ABS($F$80-$F$79)^2)))</f>
        <v>26.476757988073683</v>
      </c>
      <c r="AC79">
        <f>SQRT((ABS($G$80-$G$79)^2+(ABS($H$80-$H$79)^2)))</f>
        <v>25.776951124124846</v>
      </c>
      <c r="AJ79">
        <f>1/0.115</f>
        <v>8.695652173913043</v>
      </c>
      <c r="AK79">
        <f>1/0.1</f>
        <v>10</v>
      </c>
      <c r="AL79">
        <f>1/0.125</f>
        <v>8</v>
      </c>
      <c r="AM79">
        <f>1/0.11</f>
        <v>9.0909090909090917</v>
      </c>
      <c r="AO79">
        <f>$Z79/$U79</f>
        <v>224.71398457314828</v>
      </c>
      <c r="AP79">
        <f>$AA79/$V79</f>
        <v>197.54903646454426</v>
      </c>
      <c r="AQ79">
        <f>$AB79/$W79</f>
        <v>211.81406390458946</v>
      </c>
      <c r="AR79">
        <f>$AC79/$X79</f>
        <v>234.33591931022588</v>
      </c>
      <c r="AV79">
        <f>((0.065/0.115)*100)</f>
        <v>56.521739130434781</v>
      </c>
      <c r="AW79">
        <f>((0.05/0.1)*100)</f>
        <v>50</v>
      </c>
      <c r="AX79">
        <f>((0.075/0.125)*100)</f>
        <v>60</v>
      </c>
      <c r="AY79">
        <f>((0.065/0.11)*100)</f>
        <v>59.090909090909093</v>
      </c>
      <c r="BA79">
        <f>((0.05/0.115)*100)</f>
        <v>43.478260869565219</v>
      </c>
      <c r="BB79">
        <f>((0.05/0.1)*100)</f>
        <v>50</v>
      </c>
      <c r="BC79">
        <f>((0.05/0.125)*100)</f>
        <v>40</v>
      </c>
      <c r="BD79">
        <f>((0.045/0.11)*100)</f>
        <v>40.909090909090907</v>
      </c>
      <c r="BF79">
        <f>ABS($B$79-$D$79)</f>
        <v>3.0805770000000008</v>
      </c>
      <c r="BG79">
        <f>ABS($F$79-$H$79)</f>
        <v>4.5994520000000012</v>
      </c>
      <c r="BL79">
        <f>SQRT((ABS($A$79-$E$79)^2+(ABS($B$79-$F$79)^2)))</f>
        <v>1.9124915479013196</v>
      </c>
      <c r="BM79">
        <f>SQRT((ABS($C$79-$G$80)^2+(ABS($D$79-$H$80)^2)))</f>
        <v>6.2424611578551064</v>
      </c>
      <c r="BO79">
        <f>SQRT((ABS($A$79-$G$79)^2+(ABS($B$79-$H$79)^2)))</f>
        <v>3.3786897589074409</v>
      </c>
      <c r="BP79">
        <f>SQRT((ABS($C$79-$E$80)^2+(ABS($D$79-$F$80)^2)))</f>
        <v>9.6350582499640556</v>
      </c>
      <c r="BR79">
        <f>DEGREES(ACOS((23.9953114353976^2+26.4767579880737^2-5.2863040462933^2)/(2*23.9953114353976*26.4767579880737)))</f>
        <v>10.625578817023248</v>
      </c>
      <c r="BS79">
        <f>DEGREES(ACOS((5.24794148804119^2+25.7769511241248^2-23.9953114353976^2)/(2*5.24794148804119*25.7769511241248)))</f>
        <v>64.560625073622717</v>
      </c>
      <c r="BU79">
        <v>13</v>
      </c>
      <c r="BV79">
        <v>6</v>
      </c>
      <c r="BW79">
        <v>3</v>
      </c>
      <c r="BX79">
        <v>5</v>
      </c>
      <c r="BY79">
        <v>10</v>
      </c>
      <c r="BZ79">
        <v>3</v>
      </c>
      <c r="CA79">
        <v>9</v>
      </c>
      <c r="CB79">
        <v>5</v>
      </c>
      <c r="CC79">
        <v>15</v>
      </c>
      <c r="CD79">
        <v>5</v>
      </c>
      <c r="CE79">
        <v>9</v>
      </c>
      <c r="CF79">
        <v>11</v>
      </c>
      <c r="CG79">
        <v>13</v>
      </c>
      <c r="CH79">
        <v>5</v>
      </c>
      <c r="CI79">
        <v>5</v>
      </c>
      <c r="CJ79">
        <v>11</v>
      </c>
      <c r="CL79">
        <v>10</v>
      </c>
      <c r="CM79">
        <v>4</v>
      </c>
      <c r="CN79">
        <v>0</v>
      </c>
      <c r="CO79">
        <v>1</v>
      </c>
      <c r="CP79">
        <v>10</v>
      </c>
      <c r="CQ79">
        <v>3</v>
      </c>
      <c r="CR79">
        <v>4</v>
      </c>
      <c r="CS79">
        <v>2</v>
      </c>
      <c r="CT79">
        <v>10</v>
      </c>
      <c r="CU79">
        <v>0</v>
      </c>
      <c r="CV79">
        <v>4</v>
      </c>
      <c r="CW79">
        <v>8</v>
      </c>
      <c r="CX79">
        <v>9</v>
      </c>
      <c r="CY79">
        <v>1</v>
      </c>
      <c r="CZ79">
        <v>2</v>
      </c>
      <c r="DA79">
        <v>8</v>
      </c>
      <c r="DC79">
        <f>((6/13)*100)</f>
        <v>46.153846153846153</v>
      </c>
      <c r="DD79">
        <f>((3/13)*100)</f>
        <v>23.076923076923077</v>
      </c>
      <c r="DE79">
        <f>((5/13)*100)</f>
        <v>38.461538461538467</v>
      </c>
      <c r="DF79">
        <f>((3/10)*100)</f>
        <v>30</v>
      </c>
      <c r="DG79">
        <f>((9/10)*100)</f>
        <v>90</v>
      </c>
      <c r="DH79">
        <f>((5/10)*100)</f>
        <v>50</v>
      </c>
      <c r="DI79">
        <f>((5/15)*100)</f>
        <v>33.333333333333329</v>
      </c>
      <c r="DJ79">
        <f>((9/15)*100)</f>
        <v>60</v>
      </c>
      <c r="DK79">
        <f>((11/15)*100)</f>
        <v>73.333333333333329</v>
      </c>
      <c r="DL79">
        <f>((5/13)*100)</f>
        <v>38.461538461538467</v>
      </c>
      <c r="DM79">
        <f>((5/13)*100)</f>
        <v>38.461538461538467</v>
      </c>
      <c r="DN79">
        <f>((11/13)*100)</f>
        <v>84.615384615384613</v>
      </c>
      <c r="DP79">
        <f>((4/10)*100)</f>
        <v>40</v>
      </c>
      <c r="DQ79">
        <f>((0/10)*100)</f>
        <v>0</v>
      </c>
      <c r="DR79">
        <f>((1/10)*100)</f>
        <v>10</v>
      </c>
      <c r="DS79">
        <f>((3/10)*100)</f>
        <v>30</v>
      </c>
      <c r="DT79">
        <f>((4/10)*100)</f>
        <v>40</v>
      </c>
      <c r="DU79">
        <f>((2/10)*100)</f>
        <v>20</v>
      </c>
      <c r="DV79">
        <f>((0/10)*100)</f>
        <v>0</v>
      </c>
      <c r="DW79">
        <f>((4/10)*100)</f>
        <v>40</v>
      </c>
      <c r="DX79">
        <f>((8/10)*100)</f>
        <v>80</v>
      </c>
      <c r="DY79">
        <f>((1/9)*100)</f>
        <v>11.111111111111111</v>
      </c>
      <c r="DZ79">
        <f>((2/9)*100)</f>
        <v>22.222222222222221</v>
      </c>
      <c r="EA79">
        <f>((8/9)*100)</f>
        <v>88.888888888888886</v>
      </c>
    </row>
    <row r="80" spans="1:131" x14ac:dyDescent="0.25">
      <c r="A80">
        <v>262.13937199999998</v>
      </c>
      <c r="B80">
        <v>7.3704429999999999</v>
      </c>
      <c r="C80">
        <v>274.42787800000002</v>
      </c>
      <c r="D80">
        <v>5.3360060000000002</v>
      </c>
      <c r="E80">
        <v>263.92985399999998</v>
      </c>
      <c r="F80">
        <v>8.2601390000000006</v>
      </c>
      <c r="G80">
        <v>260.72719799999999</v>
      </c>
      <c r="H80">
        <v>4.0544279999999997</v>
      </c>
      <c r="P80">
        <f>(10/200)</f>
        <v>0.05</v>
      </c>
      <c r="BF80">
        <f>ABS($B$80-$D$80)</f>
        <v>2.0344369999999996</v>
      </c>
      <c r="BG80">
        <f>ABS($F$80-$H$80)</f>
        <v>4.2057110000000009</v>
      </c>
      <c r="BI80">
        <v>2.2783675000000008</v>
      </c>
      <c r="BJ80">
        <v>2.7652459999999999</v>
      </c>
      <c r="BO80">
        <f>SQRT((ABS($A$80-$G$80)^2+(ABS($B$80-$H$80)^2)))</f>
        <v>3.6041907394727297</v>
      </c>
      <c r="BR80" t="e">
        <f>DEGREES(ACOS((5.2863040462933^2+0^2-5.2863040462933^2)/(2*5.2863040462933*0)))</f>
        <v>#DIV/0!</v>
      </c>
      <c r="BS80" t="e">
        <f>DEGREES(ACOS((5.2863040462933^2+0^2-5.2863040462933^2)/(2*5.2863040462933*0)))</f>
        <v>#DIV/0!</v>
      </c>
      <c r="CL80">
        <v>10</v>
      </c>
      <c r="CM80">
        <v>3</v>
      </c>
      <c r="CN80">
        <v>0</v>
      </c>
      <c r="CO80">
        <v>2</v>
      </c>
      <c r="DP80">
        <f>((3/10)*100)</f>
        <v>30</v>
      </c>
      <c r="DQ80">
        <f>((0/10)*100)</f>
        <v>0</v>
      </c>
      <c r="DR80">
        <f>((2/10)*100)</f>
        <v>20</v>
      </c>
    </row>
    <row r="81" spans="1:131" x14ac:dyDescent="0.25">
      <c r="A81" t="s">
        <v>22</v>
      </c>
      <c r="B81" t="s">
        <v>22</v>
      </c>
      <c r="C81" t="s">
        <v>22</v>
      </c>
      <c r="D81" t="s">
        <v>22</v>
      </c>
      <c r="E81" t="s">
        <v>22</v>
      </c>
      <c r="F81" t="s">
        <v>22</v>
      </c>
      <c r="G81" t="s">
        <v>22</v>
      </c>
      <c r="H81" t="s">
        <v>22</v>
      </c>
    </row>
    <row r="82" spans="1:131" x14ac:dyDescent="0.25">
      <c r="A82">
        <v>249.44969</v>
      </c>
      <c r="B82">
        <v>6.2422120000000003</v>
      </c>
      <c r="C82">
        <v>238.24601799999999</v>
      </c>
      <c r="D82">
        <v>8.3823729999999994</v>
      </c>
      <c r="E82">
        <v>251.094099</v>
      </c>
      <c r="F82">
        <v>6.2426769999999996</v>
      </c>
      <c r="G82">
        <v>259.33845400000001</v>
      </c>
      <c r="H82">
        <v>9.5942430000000005</v>
      </c>
      <c r="K82">
        <f>(15/200)</f>
        <v>7.4999999999999997E-2</v>
      </c>
      <c r="L82">
        <f>(14/200)</f>
        <v>7.0000000000000007E-2</v>
      </c>
      <c r="M82">
        <f>(15/200)</f>
        <v>7.4999999999999997E-2</v>
      </c>
      <c r="N82">
        <f>(14/200)</f>
        <v>7.0000000000000007E-2</v>
      </c>
      <c r="P82">
        <f>(16/200)</f>
        <v>0.08</v>
      </c>
      <c r="Q82">
        <f>(14/200)</f>
        <v>7.0000000000000007E-2</v>
      </c>
      <c r="R82">
        <f>(14/200)</f>
        <v>7.0000000000000007E-2</v>
      </c>
      <c r="S82">
        <f>(16/200)</f>
        <v>0.08</v>
      </c>
      <c r="U82">
        <f>0.075+0.08</f>
        <v>0.155</v>
      </c>
      <c r="V82">
        <f>0.07+0.07</f>
        <v>0.14000000000000001</v>
      </c>
      <c r="W82">
        <f>0.075+0.07</f>
        <v>0.14500000000000002</v>
      </c>
      <c r="X82">
        <f>0.07+0.08</f>
        <v>0.15000000000000002</v>
      </c>
      <c r="Z82">
        <f>SQRT((ABS($A$83-$A$82)^2+(ABS($B$83-$B$82)^2)))</f>
        <v>22.492274536388926</v>
      </c>
      <c r="AA82">
        <f>SQRT((ABS($C$83-$C$82)^2+(ABS($D$83-$D$82)^2)))</f>
        <v>21.430973124335004</v>
      </c>
      <c r="AB82">
        <f>SQRT((ABS($E$83-$E$82)^2+(ABS($F$83-$F$82)^2)))</f>
        <v>23.794514754280527</v>
      </c>
      <c r="AC82">
        <f>SQRT((ABS($G$83-$G$82)^2+(ABS($H$83-$H$82)^2)))</f>
        <v>22.024647154471864</v>
      </c>
      <c r="AJ82">
        <f>1/0.155</f>
        <v>6.4516129032258069</v>
      </c>
      <c r="AK82">
        <f>1/0.14</f>
        <v>7.1428571428571423</v>
      </c>
      <c r="AL82">
        <f>1/0.145</f>
        <v>6.8965517241379315</v>
      </c>
      <c r="AM82">
        <f>1/0.15</f>
        <v>6.666666666666667</v>
      </c>
      <c r="AO82">
        <f>$Z82/$U82</f>
        <v>145.11144862186404</v>
      </c>
      <c r="AP82">
        <f>$AA82/$V82</f>
        <v>153.07837945953574</v>
      </c>
      <c r="AQ82">
        <f>$AB82/$W82</f>
        <v>164.10010175365878</v>
      </c>
      <c r="AR82">
        <f>$AC82/$X82</f>
        <v>146.83098102981242</v>
      </c>
      <c r="AV82">
        <f>((0.075/0.155)*100)</f>
        <v>48.387096774193544</v>
      </c>
      <c r="AW82">
        <f>((0.07/0.14)*100)</f>
        <v>50</v>
      </c>
      <c r="AX82">
        <f>((0.075/0.145)*100)</f>
        <v>51.724137931034484</v>
      </c>
      <c r="AY82">
        <f>((0.07/0.15)*100)</f>
        <v>46.666666666666671</v>
      </c>
      <c r="BA82">
        <f>((0.08/0.155)*100)</f>
        <v>51.612903225806448</v>
      </c>
      <c r="BB82">
        <f>((0.07/0.14)*100)</f>
        <v>50</v>
      </c>
      <c r="BC82">
        <f>((0.07/0.145)*100)</f>
        <v>48.275862068965523</v>
      </c>
      <c r="BD82">
        <f>((0.08/0.15)*100)</f>
        <v>53.333333333333336</v>
      </c>
      <c r="BF82">
        <f>ABS($B$82-$D$82)</f>
        <v>2.1401609999999991</v>
      </c>
      <c r="BG82">
        <f>ABS($F$82-$H$82)</f>
        <v>3.3515660000000009</v>
      </c>
      <c r="BL82">
        <f>SQRT((ABS($A$82-$E$82)^2+(ABS($B$82-$F$82)^2)))</f>
        <v>1.6444090657454997</v>
      </c>
      <c r="BM82">
        <f>SQRT((ABS($C$82-$G$83)^2+(ABS($D$82-$H$83)^2)))</f>
        <v>1.9283804210292603</v>
      </c>
      <c r="BO82">
        <f>SQRT((ABS($A$82-$G$82)^2+(ABS($B$82-$H$82)^2)))</f>
        <v>10.441444597020912</v>
      </c>
      <c r="BP82">
        <f>SQRT((ABS($C$82-$E$83)^2+(ABS($D$82-$F$83)^2)))</f>
        <v>11.141863389273658</v>
      </c>
      <c r="BU82">
        <v>15</v>
      </c>
      <c r="BV82">
        <v>1</v>
      </c>
      <c r="BW82">
        <v>2</v>
      </c>
      <c r="BX82">
        <v>14</v>
      </c>
      <c r="BY82">
        <v>14</v>
      </c>
      <c r="BZ82">
        <v>2</v>
      </c>
      <c r="CA82">
        <v>14</v>
      </c>
      <c r="CB82">
        <v>1</v>
      </c>
      <c r="CC82">
        <v>15</v>
      </c>
      <c r="CD82">
        <v>3</v>
      </c>
      <c r="CE82">
        <v>14</v>
      </c>
      <c r="CF82">
        <v>2</v>
      </c>
      <c r="CG82">
        <v>14</v>
      </c>
      <c r="CH82">
        <v>14</v>
      </c>
      <c r="CI82">
        <v>1</v>
      </c>
      <c r="CJ82">
        <v>2</v>
      </c>
      <c r="CL82">
        <v>16</v>
      </c>
      <c r="CM82">
        <v>0</v>
      </c>
      <c r="CN82">
        <v>1</v>
      </c>
      <c r="CO82">
        <v>15</v>
      </c>
      <c r="CP82">
        <v>14</v>
      </c>
      <c r="CQ82">
        <v>0</v>
      </c>
      <c r="CR82">
        <v>13</v>
      </c>
      <c r="CS82">
        <v>1</v>
      </c>
      <c r="CT82">
        <v>14</v>
      </c>
      <c r="CU82">
        <v>1</v>
      </c>
      <c r="CV82">
        <v>13</v>
      </c>
      <c r="CW82">
        <v>2</v>
      </c>
      <c r="CX82">
        <v>16</v>
      </c>
      <c r="CY82">
        <v>15</v>
      </c>
      <c r="CZ82">
        <v>1</v>
      </c>
      <c r="DA82">
        <v>2</v>
      </c>
      <c r="DC82">
        <f>((1/15)*100)</f>
        <v>6.666666666666667</v>
      </c>
      <c r="DD82">
        <f>((2/15)*100)</f>
        <v>13.333333333333334</v>
      </c>
      <c r="DE82">
        <f>((14/15)*100)</f>
        <v>93.333333333333329</v>
      </c>
      <c r="DF82">
        <f>((2/14)*100)</f>
        <v>14.285714285714285</v>
      </c>
      <c r="DG82">
        <f>((14/14)*100)</f>
        <v>100</v>
      </c>
      <c r="DH82">
        <f>((1/14)*100)</f>
        <v>7.1428571428571423</v>
      </c>
      <c r="DI82">
        <f>((3/15)*100)</f>
        <v>20</v>
      </c>
      <c r="DJ82">
        <f>((14/15)*100)</f>
        <v>93.333333333333329</v>
      </c>
      <c r="DK82">
        <f>((2/15)*100)</f>
        <v>13.333333333333334</v>
      </c>
      <c r="DL82">
        <f>((14/14)*100)</f>
        <v>100</v>
      </c>
      <c r="DM82">
        <f>((1/14)*100)</f>
        <v>7.1428571428571423</v>
      </c>
      <c r="DN82">
        <f>((2/14)*100)</f>
        <v>14.285714285714285</v>
      </c>
      <c r="DP82">
        <f>((0/16)*100)</f>
        <v>0</v>
      </c>
      <c r="DQ82">
        <f>((1/16)*100)</f>
        <v>6.25</v>
      </c>
      <c r="DR82">
        <f>((15/16)*100)</f>
        <v>93.75</v>
      </c>
      <c r="DS82">
        <f>((0/14)*100)</f>
        <v>0</v>
      </c>
      <c r="DT82">
        <f>((13/14)*100)</f>
        <v>92.857142857142861</v>
      </c>
      <c r="DU82">
        <f>((1/14)*100)</f>
        <v>7.1428571428571423</v>
      </c>
      <c r="DV82">
        <f>((1/14)*100)</f>
        <v>7.1428571428571423</v>
      </c>
      <c r="DW82">
        <f>((13/14)*100)</f>
        <v>92.857142857142861</v>
      </c>
      <c r="DX82">
        <f>((2/14)*100)</f>
        <v>14.285714285714285</v>
      </c>
      <c r="DY82">
        <f>((15/16)*100)</f>
        <v>93.75</v>
      </c>
      <c r="DZ82">
        <f>((1/16)*100)</f>
        <v>6.25</v>
      </c>
      <c r="EA82">
        <f>((2/16)*100)</f>
        <v>12.5</v>
      </c>
    </row>
    <row r="83" spans="1:131" x14ac:dyDescent="0.25">
      <c r="A83">
        <v>226.98636300000001</v>
      </c>
      <c r="B83">
        <v>7.382981</v>
      </c>
      <c r="C83">
        <v>216.81510599999999</v>
      </c>
      <c r="D83">
        <v>8.4335579999999997</v>
      </c>
      <c r="E83">
        <v>227.29966400000001</v>
      </c>
      <c r="F83">
        <v>6.304284</v>
      </c>
      <c r="G83">
        <v>237.319018</v>
      </c>
      <c r="H83">
        <v>10.073326</v>
      </c>
      <c r="K83">
        <f>(13/200)</f>
        <v>6.5000000000000002E-2</v>
      </c>
      <c r="L83">
        <f>(14/200)</f>
        <v>7.0000000000000007E-2</v>
      </c>
      <c r="M83">
        <f>(14/200)</f>
        <v>7.0000000000000007E-2</v>
      </c>
      <c r="N83">
        <f>(13/200)</f>
        <v>6.5000000000000002E-2</v>
      </c>
      <c r="P83">
        <f>(12/200)</f>
        <v>0.06</v>
      </c>
      <c r="Q83">
        <f>(10/200)</f>
        <v>0.05</v>
      </c>
      <c r="R83">
        <f>(10/200)</f>
        <v>0.05</v>
      </c>
      <c r="S83">
        <f>(13/200)</f>
        <v>6.5000000000000002E-2</v>
      </c>
      <c r="U83">
        <f>0.065+0.06</f>
        <v>0.125</v>
      </c>
      <c r="V83">
        <f>0.07+0.05</f>
        <v>0.12000000000000001</v>
      </c>
      <c r="W83">
        <f>0.07+0.05</f>
        <v>0.12000000000000001</v>
      </c>
      <c r="X83">
        <f>0.065+0.065</f>
        <v>0.13</v>
      </c>
      <c r="Z83">
        <f>SQRT((ABS($A$84-$A$83)^2+(ABS($B$84-$B$83)^2)))</f>
        <v>21.321630410915454</v>
      </c>
      <c r="AA83">
        <f>SQRT((ABS($C$84-$C$83)^2+(ABS($D$84-$D$83)^2)))</f>
        <v>24.21166989611125</v>
      </c>
      <c r="AB83">
        <f>SQRT((ABS($E$84-$E$83)^2+(ABS($F$84-$F$83)^2)))</f>
        <v>23.031463390916461</v>
      </c>
      <c r="AC83">
        <f>SQRT((ABS($G$84-$G$83)^2+(ABS($H$84-$H$83)^2)))</f>
        <v>22.389568627489709</v>
      </c>
      <c r="AJ83">
        <f>1/0.125</f>
        <v>8</v>
      </c>
      <c r="AK83">
        <f>1/0.12</f>
        <v>8.3333333333333339</v>
      </c>
      <c r="AL83">
        <f>1/0.12</f>
        <v>8.3333333333333339</v>
      </c>
      <c r="AM83">
        <f>1/0.13</f>
        <v>7.6923076923076916</v>
      </c>
      <c r="AO83">
        <f>$Z83/$U83</f>
        <v>170.57304328732363</v>
      </c>
      <c r="AP83">
        <f>$AA83/$V83</f>
        <v>201.76391580092707</v>
      </c>
      <c r="AQ83">
        <f>$AB83/$W83</f>
        <v>191.92886159097048</v>
      </c>
      <c r="AR83">
        <f>$AC83/$X83</f>
        <v>172.22745098069007</v>
      </c>
      <c r="AV83">
        <f>((0.065/0.125)*100)</f>
        <v>52</v>
      </c>
      <c r="AW83">
        <f>((0.07/0.12)*100)</f>
        <v>58.333333333333336</v>
      </c>
      <c r="AX83">
        <f>((0.07/0.12)*100)</f>
        <v>58.333333333333336</v>
      </c>
      <c r="AY83">
        <f>((0.065/0.13)*100)</f>
        <v>50</v>
      </c>
      <c r="BA83">
        <f>((0.06/0.125)*100)</f>
        <v>48</v>
      </c>
      <c r="BB83">
        <f>((0.05/0.12)*100)</f>
        <v>41.666666666666671</v>
      </c>
      <c r="BC83">
        <f>((0.05/0.12)*100)</f>
        <v>41.666666666666671</v>
      </c>
      <c r="BD83">
        <f>((0.065/0.13)*100)</f>
        <v>50</v>
      </c>
      <c r="BF83">
        <f>ABS($B$83-$D$83)</f>
        <v>1.0505769999999997</v>
      </c>
      <c r="BG83">
        <f>ABS($F$83-$H$83)</f>
        <v>3.7690419999999998</v>
      </c>
      <c r="BL83">
        <f>SQRT((ABS($A$83-$E$83)^2+(ABS($B$83-$F$83)^2)))</f>
        <v>1.1232741136561446</v>
      </c>
      <c r="BM83">
        <f>SQRT((ABS($C$83-$G$84)^2+(ABS($D$83-$H$84)^2)))</f>
        <v>2.1586823646770976</v>
      </c>
      <c r="BO83">
        <f>SQRT((ABS($A$83-$G$83)^2+(ABS($B$83-$H$83)^2)))</f>
        <v>10.677158590563772</v>
      </c>
      <c r="BP83">
        <f>SQRT((ABS($C$83-$E$83)^2+(ABS($D$83-$F$83)^2)))</f>
        <v>10.698587019903163</v>
      </c>
      <c r="BR83">
        <f>DEGREES(ACOS((14.2977875322639^2+23.7945147542805^2-10.7048181757132^2)/(2*14.2977875322639*23.7945147542805)))</f>
        <v>15.392126766895364</v>
      </c>
      <c r="BS83">
        <f>DEGREES(ACOS((8.89957212557892^2+22.0246471544719^2-14.2977875322639^2)/(2*8.89957212557892*22.0246471544719)))</f>
        <v>23.369551365366807</v>
      </c>
      <c r="BU83">
        <v>13</v>
      </c>
      <c r="BV83">
        <v>3</v>
      </c>
      <c r="BW83">
        <v>3</v>
      </c>
      <c r="BX83">
        <v>12</v>
      </c>
      <c r="BY83">
        <v>14</v>
      </c>
      <c r="BZ83">
        <v>5</v>
      </c>
      <c r="CA83">
        <v>14</v>
      </c>
      <c r="CB83">
        <v>4</v>
      </c>
      <c r="CC83">
        <v>14</v>
      </c>
      <c r="CD83">
        <v>5</v>
      </c>
      <c r="CE83">
        <v>14</v>
      </c>
      <c r="CF83">
        <v>4</v>
      </c>
      <c r="CG83">
        <v>13</v>
      </c>
      <c r="CH83">
        <v>12</v>
      </c>
      <c r="CI83">
        <v>3</v>
      </c>
      <c r="CJ83">
        <v>3</v>
      </c>
      <c r="CL83">
        <v>12</v>
      </c>
      <c r="CM83">
        <v>0</v>
      </c>
      <c r="CN83">
        <v>0</v>
      </c>
      <c r="CO83">
        <v>12</v>
      </c>
      <c r="CP83">
        <v>10</v>
      </c>
      <c r="CQ83">
        <v>0</v>
      </c>
      <c r="CR83">
        <v>10</v>
      </c>
      <c r="CS83">
        <v>0</v>
      </c>
      <c r="CT83">
        <v>10</v>
      </c>
      <c r="CU83">
        <v>0</v>
      </c>
      <c r="CV83">
        <v>10</v>
      </c>
      <c r="CW83">
        <v>0</v>
      </c>
      <c r="CX83">
        <v>13</v>
      </c>
      <c r="CY83">
        <v>12</v>
      </c>
      <c r="CZ83">
        <v>0</v>
      </c>
      <c r="DA83">
        <v>0</v>
      </c>
      <c r="DC83">
        <f>((3/13)*100)</f>
        <v>23.076923076923077</v>
      </c>
      <c r="DD83">
        <f>((3/13)*100)</f>
        <v>23.076923076923077</v>
      </c>
      <c r="DE83">
        <f>((12/13)*100)</f>
        <v>92.307692307692307</v>
      </c>
      <c r="DF83">
        <f>((5/14)*100)</f>
        <v>35.714285714285715</v>
      </c>
      <c r="DG83">
        <f>((14/14)*100)</f>
        <v>100</v>
      </c>
      <c r="DH83">
        <f>((4/14)*100)</f>
        <v>28.571428571428569</v>
      </c>
      <c r="DI83">
        <f>((5/14)*100)</f>
        <v>35.714285714285715</v>
      </c>
      <c r="DJ83">
        <f>((14/14)*100)</f>
        <v>100</v>
      </c>
      <c r="DK83">
        <f>((4/14)*100)</f>
        <v>28.571428571428569</v>
      </c>
      <c r="DL83">
        <f>((12/13)*100)</f>
        <v>92.307692307692307</v>
      </c>
      <c r="DM83">
        <f>((3/13)*100)</f>
        <v>23.076923076923077</v>
      </c>
      <c r="DN83">
        <f>((3/13)*100)</f>
        <v>23.076923076923077</v>
      </c>
      <c r="DP83">
        <f>((0/12)*100)</f>
        <v>0</v>
      </c>
      <c r="DQ83">
        <f>((0/12)*100)</f>
        <v>0</v>
      </c>
      <c r="DR83">
        <f>((12/12)*100)</f>
        <v>100</v>
      </c>
      <c r="DS83">
        <f>((0/10)*100)</f>
        <v>0</v>
      </c>
      <c r="DT83">
        <f>((10/10)*100)</f>
        <v>100</v>
      </c>
      <c r="DU83">
        <f>((0/10)*100)</f>
        <v>0</v>
      </c>
      <c r="DV83">
        <f>((0/10)*100)</f>
        <v>0</v>
      </c>
      <c r="DW83">
        <f>((10/10)*100)</f>
        <v>100</v>
      </c>
      <c r="DX83">
        <f>((0/10)*100)</f>
        <v>0</v>
      </c>
      <c r="DY83">
        <f>((12/13)*100)</f>
        <v>92.307692307692307</v>
      </c>
      <c r="DZ83">
        <f>((0/13)*100)</f>
        <v>0</v>
      </c>
      <c r="EA83">
        <f>((0/13)*100)</f>
        <v>0</v>
      </c>
    </row>
    <row r="84" spans="1:131" x14ac:dyDescent="0.25">
      <c r="A84">
        <v>205.68677</v>
      </c>
      <c r="B84">
        <v>6.4138260000000002</v>
      </c>
      <c r="C84">
        <v>192.61304799999999</v>
      </c>
      <c r="D84">
        <v>7.7513940000000003</v>
      </c>
      <c r="E84">
        <v>204.291785</v>
      </c>
      <c r="F84">
        <v>5.2622619999999998</v>
      </c>
      <c r="G84">
        <v>214.93685400000001</v>
      </c>
      <c r="H84">
        <v>9.4975500000000004</v>
      </c>
      <c r="K84">
        <f>(15/200)</f>
        <v>7.4999999999999997E-2</v>
      </c>
      <c r="L84">
        <f>(14/200)</f>
        <v>7.0000000000000007E-2</v>
      </c>
      <c r="M84">
        <f>(15/200)</f>
        <v>7.4999999999999997E-2</v>
      </c>
      <c r="N84">
        <f>(13/200)</f>
        <v>6.5000000000000002E-2</v>
      </c>
      <c r="P84">
        <f>(9/200)</f>
        <v>4.4999999999999998E-2</v>
      </c>
      <c r="Q84">
        <f>(9/200)</f>
        <v>4.4999999999999998E-2</v>
      </c>
      <c r="R84">
        <f>(8/200)</f>
        <v>0.04</v>
      </c>
      <c r="S84">
        <f>(10/200)</f>
        <v>0.05</v>
      </c>
      <c r="U84">
        <f>0.075+0.045</f>
        <v>0.12</v>
      </c>
      <c r="V84">
        <f>0.07+0.045</f>
        <v>0.115</v>
      </c>
      <c r="W84">
        <f>0.075+0.04</f>
        <v>0.11499999999999999</v>
      </c>
      <c r="X84">
        <f>0.065+0.05</f>
        <v>0.115</v>
      </c>
      <c r="Z84">
        <f>SQRT((ABS($A$85-$A$84)^2+(ABS($B$85-$B$84)^2)))</f>
        <v>26.251628094752245</v>
      </c>
      <c r="AA84">
        <f>SQRT((ABS($C$85-$C$84)^2+(ABS($D$85-$D$84)^2)))</f>
        <v>25.810826970947588</v>
      </c>
      <c r="AB84">
        <f>SQRT((ABS($E$85-$E$84)^2+(ABS($F$85-$F$84)^2)))</f>
        <v>27.029623477101659</v>
      </c>
      <c r="AC84">
        <f>SQRT((ABS($G$85-$G$84)^2+(ABS($H$85-$H$84)^2)))</f>
        <v>24.422154788461178</v>
      </c>
      <c r="AJ84">
        <f>1/0.12</f>
        <v>8.3333333333333339</v>
      </c>
      <c r="AK84">
        <f>1/0.115</f>
        <v>8.695652173913043</v>
      </c>
      <c r="AL84">
        <f>1/0.115</f>
        <v>8.695652173913043</v>
      </c>
      <c r="AM84">
        <f>1/0.115</f>
        <v>8.695652173913043</v>
      </c>
      <c r="AO84">
        <f>$Z84/$U84</f>
        <v>218.76356745626873</v>
      </c>
      <c r="AP84">
        <f>$AA84/$V84</f>
        <v>224.44197366041379</v>
      </c>
      <c r="AQ84">
        <f>$AB84/$W84</f>
        <v>235.0402041487101</v>
      </c>
      <c r="AR84">
        <f>$AC84/$X84</f>
        <v>212.36656337792328</v>
      </c>
      <c r="AV84">
        <f>((0.075/0.12)*100)</f>
        <v>62.5</v>
      </c>
      <c r="AW84">
        <f>((0.07/0.115)*100)</f>
        <v>60.869565217391312</v>
      </c>
      <c r="AX84">
        <f>((0.075/0.115)*100)</f>
        <v>65.217391304347814</v>
      </c>
      <c r="AY84">
        <f>((0.065/0.115)*100)</f>
        <v>56.521739130434781</v>
      </c>
      <c r="BA84">
        <f>((0.045/0.12)*100)</f>
        <v>37.5</v>
      </c>
      <c r="BB84">
        <f>((0.045/0.115)*100)</f>
        <v>39.130434782608688</v>
      </c>
      <c r="BC84">
        <f>((0.04/0.115)*100)</f>
        <v>34.782608695652172</v>
      </c>
      <c r="BD84">
        <f>((0.05/0.115)*100)</f>
        <v>43.478260869565219</v>
      </c>
      <c r="BF84">
        <f>ABS($B$84-$D$84)</f>
        <v>1.3375680000000001</v>
      </c>
      <c r="BG84">
        <f>ABS($F$84-$H$84)</f>
        <v>4.2352880000000006</v>
      </c>
      <c r="BL84">
        <f>SQRT((ABS($A$84-$E$84)^2+(ABS($B$84-$F$84)^2)))</f>
        <v>1.8088899348277043</v>
      </c>
      <c r="BM84">
        <f>SQRT((ABS($C$84-$G$85)^2+(ABS($D$84-$H$85)^2)))</f>
        <v>2.5880480917929134</v>
      </c>
      <c r="BO84">
        <f>SQRT((ABS($A$84-$G$84)^2+(ABS($B$84-$H$84)^2)))</f>
        <v>9.7505593539669455</v>
      </c>
      <c r="BP84">
        <f>SQRT((ABS($C$84-$E$84)^2+(ABS($D$84-$F$84)^2)))</f>
        <v>11.941050038777718</v>
      </c>
      <c r="BR84">
        <f>DEGREES(ACOS((12.7685558636385^2+23.0314633909165^2-11.456664368729^2)/(2*12.7685558636385*23.0314633909165)))</f>
        <v>17.07587717757411</v>
      </c>
      <c r="BS84">
        <f>DEGREES(ACOS((10.7048181757132^2+22.3895686274897^2-12.7685558636385^2)/(2*10.7048181757132*22.3895686274897)))</f>
        <v>19.141506868427129</v>
      </c>
      <c r="BU84">
        <v>15</v>
      </c>
      <c r="BV84">
        <v>6</v>
      </c>
      <c r="BW84">
        <v>7</v>
      </c>
      <c r="BX84">
        <v>13</v>
      </c>
      <c r="BY84">
        <v>14</v>
      </c>
      <c r="BZ84">
        <v>5</v>
      </c>
      <c r="CA84">
        <v>14</v>
      </c>
      <c r="CB84">
        <v>5</v>
      </c>
      <c r="CC84">
        <v>15</v>
      </c>
      <c r="CD84">
        <v>6</v>
      </c>
      <c r="CE84">
        <v>14</v>
      </c>
      <c r="CF84">
        <v>6</v>
      </c>
      <c r="CG84">
        <v>13</v>
      </c>
      <c r="CH84">
        <v>13</v>
      </c>
      <c r="CI84">
        <v>4</v>
      </c>
      <c r="CJ84">
        <v>5</v>
      </c>
      <c r="CL84">
        <v>9</v>
      </c>
      <c r="CM84">
        <v>0</v>
      </c>
      <c r="CN84">
        <v>0</v>
      </c>
      <c r="CO84">
        <v>8</v>
      </c>
      <c r="CP84">
        <v>9</v>
      </c>
      <c r="CQ84">
        <v>0</v>
      </c>
      <c r="CR84">
        <v>8</v>
      </c>
      <c r="CS84">
        <v>0</v>
      </c>
      <c r="CT84">
        <v>8</v>
      </c>
      <c r="CU84">
        <v>0</v>
      </c>
      <c r="CV84">
        <v>8</v>
      </c>
      <c r="CW84">
        <v>0</v>
      </c>
      <c r="CX84">
        <v>10</v>
      </c>
      <c r="CY84">
        <v>8</v>
      </c>
      <c r="CZ84">
        <v>0</v>
      </c>
      <c r="DA84">
        <v>0</v>
      </c>
      <c r="DC84">
        <f>((6/15)*100)</f>
        <v>40</v>
      </c>
      <c r="DD84">
        <f>((7/15)*100)</f>
        <v>46.666666666666664</v>
      </c>
      <c r="DE84">
        <f>((13/15)*100)</f>
        <v>86.666666666666671</v>
      </c>
      <c r="DF84">
        <f>((5/14)*100)</f>
        <v>35.714285714285715</v>
      </c>
      <c r="DG84">
        <f>((14/14)*100)</f>
        <v>100</v>
      </c>
      <c r="DH84">
        <f>((5/14)*100)</f>
        <v>35.714285714285715</v>
      </c>
      <c r="DI84">
        <f>((6/15)*100)</f>
        <v>40</v>
      </c>
      <c r="DJ84">
        <f>((14/15)*100)</f>
        <v>93.333333333333329</v>
      </c>
      <c r="DK84">
        <f>((6/15)*100)</f>
        <v>40</v>
      </c>
      <c r="DL84">
        <f>((13/13)*100)</f>
        <v>100</v>
      </c>
      <c r="DM84">
        <f>((4/13)*100)</f>
        <v>30.76923076923077</v>
      </c>
      <c r="DN84">
        <f>((5/13)*100)</f>
        <v>38.461538461538467</v>
      </c>
      <c r="DP84">
        <f>((0/9)*100)</f>
        <v>0</v>
      </c>
      <c r="DQ84">
        <f>((0/9)*100)</f>
        <v>0</v>
      </c>
      <c r="DR84">
        <f>((8/9)*100)</f>
        <v>88.888888888888886</v>
      </c>
      <c r="DS84">
        <f>((0/9)*100)</f>
        <v>0</v>
      </c>
      <c r="DT84">
        <f>((8/9)*100)</f>
        <v>88.888888888888886</v>
      </c>
      <c r="DU84">
        <f>((0/9)*100)</f>
        <v>0</v>
      </c>
      <c r="DV84">
        <f>((0/8)*100)</f>
        <v>0</v>
      </c>
      <c r="DW84">
        <f>((8/8)*100)</f>
        <v>100</v>
      </c>
      <c r="DX84">
        <f>((0/8)*100)</f>
        <v>0</v>
      </c>
      <c r="DY84">
        <f>((8/10)*100)</f>
        <v>80</v>
      </c>
      <c r="DZ84">
        <f>((0/10)*100)</f>
        <v>0</v>
      </c>
      <c r="EA84">
        <f>((0/10)*100)</f>
        <v>0</v>
      </c>
    </row>
    <row r="85" spans="1:131" x14ac:dyDescent="0.25">
      <c r="A85">
        <v>179.43888899999999</v>
      </c>
      <c r="B85">
        <v>6.8573579999999996</v>
      </c>
      <c r="C85">
        <v>166.809358</v>
      </c>
      <c r="D85">
        <v>8.3583300000000005</v>
      </c>
      <c r="E85">
        <v>177.264499</v>
      </c>
      <c r="F85">
        <v>5.6177289999999998</v>
      </c>
      <c r="G85">
        <v>190.51578000000001</v>
      </c>
      <c r="H85">
        <v>9.2677910000000008</v>
      </c>
      <c r="K85">
        <f>(12/200)</f>
        <v>0.06</v>
      </c>
      <c r="L85">
        <f>(13/200)</f>
        <v>6.5000000000000002E-2</v>
      </c>
      <c r="M85">
        <f>(13/200)</f>
        <v>6.5000000000000002E-2</v>
      </c>
      <c r="N85">
        <f>(14/200)</f>
        <v>7.0000000000000007E-2</v>
      </c>
      <c r="P85">
        <f>(9/200)</f>
        <v>4.4999999999999998E-2</v>
      </c>
      <c r="Q85">
        <f>(9/200)</f>
        <v>4.4999999999999998E-2</v>
      </c>
      <c r="R85">
        <f>(9/200)</f>
        <v>4.4999999999999998E-2</v>
      </c>
      <c r="S85">
        <f>(9/200)</f>
        <v>4.4999999999999998E-2</v>
      </c>
      <c r="U85">
        <f>0.06+0.045</f>
        <v>0.105</v>
      </c>
      <c r="V85">
        <f>0.065+0.045</f>
        <v>0.11</v>
      </c>
      <c r="W85">
        <f>0.065+0.045</f>
        <v>0.11</v>
      </c>
      <c r="X85">
        <f>0.07+0.045</f>
        <v>0.115</v>
      </c>
      <c r="Z85">
        <f>SQRT((ABS($A$86-$A$85)^2+(ABS($B$86-$B$85)^2)))</f>
        <v>22.927145485563209</v>
      </c>
      <c r="AA85">
        <f>SQRT((ABS($C$86-$C$85)^2+(ABS($D$86-$D$85)^2)))</f>
        <v>31.134494643181608</v>
      </c>
      <c r="AB85">
        <f>SQRT((ABS($E$86-$E$85)^2+(ABS($F$86-$F$85)^2)))</f>
        <v>21.704718856875189</v>
      </c>
      <c r="AC85">
        <f>SQRT((ABS($G$86-$G$85)^2+(ABS($H$86-$H$85)^2)))</f>
        <v>26.349761145786893</v>
      </c>
      <c r="AJ85">
        <f>1/0.105</f>
        <v>9.5238095238095237</v>
      </c>
      <c r="AK85">
        <f>1/0.11</f>
        <v>9.0909090909090917</v>
      </c>
      <c r="AL85">
        <f>1/0.11</f>
        <v>9.0909090909090917</v>
      </c>
      <c r="AM85">
        <f>1/0.115</f>
        <v>8.695652173913043</v>
      </c>
      <c r="AO85">
        <f>$Z85/$U85</f>
        <v>218.35376652917341</v>
      </c>
      <c r="AP85">
        <f>$AA85/$V85</f>
        <v>283.04086039256009</v>
      </c>
      <c r="AQ85">
        <f>$AB85/$W85</f>
        <v>197.31562597159262</v>
      </c>
      <c r="AR85">
        <f>$AC85/$X85</f>
        <v>229.12835778945123</v>
      </c>
      <c r="AV85">
        <f>((0.06/0.105)*100)</f>
        <v>57.142857142857139</v>
      </c>
      <c r="AW85">
        <f>((0.065/0.11)*100)</f>
        <v>59.090909090909093</v>
      </c>
      <c r="AX85">
        <f>((0.065/0.11)*100)</f>
        <v>59.090909090909093</v>
      </c>
      <c r="AY85">
        <f>((0.07/0.115)*100)</f>
        <v>60.869565217391312</v>
      </c>
      <c r="BA85">
        <f>((0.045/0.105)*100)</f>
        <v>42.857142857142854</v>
      </c>
      <c r="BB85">
        <f>((0.045/0.11)*100)</f>
        <v>40.909090909090907</v>
      </c>
      <c r="BC85">
        <f>((0.045/0.11)*100)</f>
        <v>40.909090909090907</v>
      </c>
      <c r="BD85">
        <f>((0.045/0.115)*100)</f>
        <v>39.130434782608688</v>
      </c>
      <c r="BF85">
        <f>ABS($B$85-$D$85)</f>
        <v>1.5009720000000009</v>
      </c>
      <c r="BG85">
        <f>ABS($F$85-$H$85)</f>
        <v>3.650062000000001</v>
      </c>
      <c r="BL85">
        <f>SQRT((ABS($A$85-$E$85)^2+(ABS($B$85-$F$85)^2)))</f>
        <v>2.5029286705259794</v>
      </c>
      <c r="BM85">
        <f>SQRT((ABS($C$85-$G$86)^2+(ABS($D$85-$H$86)^2)))</f>
        <v>2.7863400852474984</v>
      </c>
      <c r="BO85">
        <f>SQRT((ABS($A$85-$G$85)^2+(ABS($B$85-$H$85)^2)))</f>
        <v>11.336123741092914</v>
      </c>
      <c r="BP85">
        <f>SQRT((ABS($C$85-$E$85)^2+(ABS($D$85-$F$85)^2)))</f>
        <v>10.808370236584327</v>
      </c>
      <c r="BR85">
        <f>DEGREES(ACOS((14.3465179165492^2+27.0296234771017^2-13.7447954057092^2)/(2*14.3465179165492*27.0296234771017)))</f>
        <v>15.458866408982399</v>
      </c>
      <c r="BS85">
        <f>DEGREES(ACOS((11.456664368729^2+24.4221547884612^2-14.3465179165492^2)/(2*11.456664368729*24.4221547884612)))</f>
        <v>21.156784748139003</v>
      </c>
      <c r="BU85">
        <v>12</v>
      </c>
      <c r="BV85">
        <v>3</v>
      </c>
      <c r="BW85">
        <v>3</v>
      </c>
      <c r="BX85">
        <v>12</v>
      </c>
      <c r="BY85">
        <v>13</v>
      </c>
      <c r="BZ85">
        <v>3</v>
      </c>
      <c r="CA85">
        <v>13</v>
      </c>
      <c r="CB85">
        <v>3</v>
      </c>
      <c r="CC85">
        <v>13</v>
      </c>
      <c r="CD85">
        <v>3</v>
      </c>
      <c r="CE85">
        <v>13</v>
      </c>
      <c r="CF85">
        <v>3</v>
      </c>
      <c r="CG85">
        <v>14</v>
      </c>
      <c r="CH85">
        <v>12</v>
      </c>
      <c r="CI85">
        <v>5</v>
      </c>
      <c r="CJ85">
        <v>5</v>
      </c>
      <c r="CL85">
        <v>9</v>
      </c>
      <c r="CM85">
        <v>0</v>
      </c>
      <c r="CN85">
        <v>0</v>
      </c>
      <c r="CO85">
        <v>9</v>
      </c>
      <c r="CP85">
        <v>9</v>
      </c>
      <c r="CQ85">
        <v>0</v>
      </c>
      <c r="CR85">
        <v>9</v>
      </c>
      <c r="CS85">
        <v>0</v>
      </c>
      <c r="CT85">
        <v>9</v>
      </c>
      <c r="CU85">
        <v>0</v>
      </c>
      <c r="CV85">
        <v>9</v>
      </c>
      <c r="CW85">
        <v>0</v>
      </c>
      <c r="CX85">
        <v>9</v>
      </c>
      <c r="CY85">
        <v>9</v>
      </c>
      <c r="CZ85">
        <v>0</v>
      </c>
      <c r="DA85">
        <v>0</v>
      </c>
      <c r="DC85">
        <f>((3/12)*100)</f>
        <v>25</v>
      </c>
      <c r="DD85">
        <f>((3/12)*100)</f>
        <v>25</v>
      </c>
      <c r="DE85">
        <f>((12/12)*100)</f>
        <v>100</v>
      </c>
      <c r="DF85">
        <f>((3/13)*100)</f>
        <v>23.076923076923077</v>
      </c>
      <c r="DG85">
        <f>((13/13)*100)</f>
        <v>100</v>
      </c>
      <c r="DH85">
        <f>((3/13)*100)</f>
        <v>23.076923076923077</v>
      </c>
      <c r="DI85">
        <f>((3/13)*100)</f>
        <v>23.076923076923077</v>
      </c>
      <c r="DJ85">
        <f>((13/13)*100)</f>
        <v>100</v>
      </c>
      <c r="DK85">
        <f>((3/13)*100)</f>
        <v>23.076923076923077</v>
      </c>
      <c r="DL85">
        <f>((12/14)*100)</f>
        <v>85.714285714285708</v>
      </c>
      <c r="DM85">
        <f>((5/14)*100)</f>
        <v>35.714285714285715</v>
      </c>
      <c r="DN85">
        <f>((5/14)*100)</f>
        <v>35.714285714285715</v>
      </c>
      <c r="DP85">
        <f>((0/9)*100)</f>
        <v>0</v>
      </c>
      <c r="DQ85">
        <f>((0/9)*100)</f>
        <v>0</v>
      </c>
      <c r="DR85">
        <f>((9/9)*100)</f>
        <v>100</v>
      </c>
      <c r="DS85">
        <f>((0/9)*100)</f>
        <v>0</v>
      </c>
      <c r="DT85">
        <f>((9/9)*100)</f>
        <v>100</v>
      </c>
      <c r="DU85">
        <f>((0/9)*100)</f>
        <v>0</v>
      </c>
      <c r="DV85">
        <f>((0/9)*100)</f>
        <v>0</v>
      </c>
      <c r="DW85">
        <f>((9/9)*100)</f>
        <v>100</v>
      </c>
      <c r="DX85">
        <f>((0/9)*100)</f>
        <v>0</v>
      </c>
      <c r="DY85">
        <f>((9/9)*100)</f>
        <v>100</v>
      </c>
      <c r="DZ85">
        <f>((0/9)*100)</f>
        <v>0</v>
      </c>
      <c r="EA85">
        <f>((0/9)*100)</f>
        <v>0</v>
      </c>
    </row>
    <row r="86" spans="1:131" x14ac:dyDescent="0.25">
      <c r="A86">
        <v>156.51639899999998</v>
      </c>
      <c r="B86">
        <v>7.3193669999999997</v>
      </c>
      <c r="C86">
        <v>135.67764900000003</v>
      </c>
      <c r="D86">
        <v>7.9418550000000003</v>
      </c>
      <c r="E86">
        <v>155.56692699999999</v>
      </c>
      <c r="F86">
        <v>6.1746759999999998</v>
      </c>
      <c r="G86">
        <v>164.166034</v>
      </c>
      <c r="H86">
        <v>9.2395390000000006</v>
      </c>
      <c r="K86">
        <f>(14/200)</f>
        <v>7.0000000000000007E-2</v>
      </c>
      <c r="L86">
        <f>(14/200)</f>
        <v>7.0000000000000007E-2</v>
      </c>
      <c r="M86">
        <f>(17/200)</f>
        <v>8.5000000000000006E-2</v>
      </c>
      <c r="N86">
        <f>(11/200)</f>
        <v>5.5E-2</v>
      </c>
      <c r="P86">
        <f>(10/200)</f>
        <v>0.05</v>
      </c>
      <c r="Q86">
        <f>(9/200)</f>
        <v>4.4999999999999998E-2</v>
      </c>
      <c r="R86">
        <f>(9/200)</f>
        <v>4.4999999999999998E-2</v>
      </c>
      <c r="S86">
        <f>(10/200)</f>
        <v>0.05</v>
      </c>
      <c r="U86">
        <f>0.07+0.05</f>
        <v>0.12000000000000001</v>
      </c>
      <c r="V86">
        <f>0.07+0.045</f>
        <v>0.115</v>
      </c>
      <c r="W86">
        <f>0.085+0.045</f>
        <v>0.13</v>
      </c>
      <c r="X86">
        <f>0.055+0.05</f>
        <v>0.10500000000000001</v>
      </c>
      <c r="Z86">
        <f>SQRT((ABS($A$87-$A$86)^2+(ABS($B$87-$B$86)^2)))</f>
        <v>32.872887817744079</v>
      </c>
      <c r="AA86">
        <f>SQRT((ABS($C$87-$C$86)^2+(ABS($D$87-$D$86)^2)))</f>
        <v>23.880530029276191</v>
      </c>
      <c r="AB86">
        <f>SQRT((ABS($E$87-$E$86)^2+(ABS($F$87-$F$86)^2)))</f>
        <v>36.19402849695458</v>
      </c>
      <c r="AC86">
        <f>SQRT((ABS($G$87-$G$86)^2+(ABS($H$87-$H$86)^2)))</f>
        <v>30.029937478060841</v>
      </c>
      <c r="AJ86">
        <f>1/0.12</f>
        <v>8.3333333333333339</v>
      </c>
      <c r="AK86">
        <f>1/0.115</f>
        <v>8.695652173913043</v>
      </c>
      <c r="AL86">
        <f>1/0.13</f>
        <v>7.6923076923076916</v>
      </c>
      <c r="AM86">
        <f>1/0.105</f>
        <v>9.5238095238095237</v>
      </c>
      <c r="AO86">
        <f>$Z86/$U86</f>
        <v>273.94073181453399</v>
      </c>
      <c r="AP86">
        <f>$AA86/$V86</f>
        <v>207.65678286327122</v>
      </c>
      <c r="AQ86">
        <f>$AB86/$W86</f>
        <v>278.41560382272752</v>
      </c>
      <c r="AR86">
        <f>$AC86/$X86</f>
        <v>285.99940455296036</v>
      </c>
      <c r="AV86">
        <f>((0.07/0.12)*100)</f>
        <v>58.333333333333336</v>
      </c>
      <c r="AW86">
        <f>((0.07/0.115)*100)</f>
        <v>60.869565217391312</v>
      </c>
      <c r="AX86">
        <f>((0.085/0.13)*100)</f>
        <v>65.384615384615387</v>
      </c>
      <c r="AY86">
        <f>((0.055/0.105)*100)</f>
        <v>52.380952380952387</v>
      </c>
      <c r="BA86">
        <f>((0.05/0.12)*100)</f>
        <v>41.666666666666671</v>
      </c>
      <c r="BB86">
        <f>((0.045/0.115)*100)</f>
        <v>39.130434782608688</v>
      </c>
      <c r="BC86">
        <f>((0.045/0.13)*100)</f>
        <v>34.615384615384613</v>
      </c>
      <c r="BD86">
        <f>((0.05/0.105)*100)</f>
        <v>47.61904761904762</v>
      </c>
      <c r="BF86">
        <f>ABS($B$86-$D$86)</f>
        <v>0.6224880000000006</v>
      </c>
      <c r="BG86">
        <f>ABS($F$86-$H$86)</f>
        <v>3.0648630000000008</v>
      </c>
      <c r="BL86">
        <f>SQRT((ABS($A$86-$E$86)^2+(ABS($B$86-$F$86)^2)))</f>
        <v>1.4872170535147091</v>
      </c>
      <c r="BM86">
        <f>SQRT((ABS($C$86-$G$87)^2+(ABS($D$86-$H$87)^2)))</f>
        <v>2.0941041955303956</v>
      </c>
      <c r="BO86">
        <f>SQRT((ABS($A$86-$G$86)^2+(ABS($B$86-$H$86)^2)))</f>
        <v>7.8869497362928129</v>
      </c>
      <c r="BP86">
        <f>SQRT((ABS($C$86-$E$86)^2+(ABS($D$86-$F$86)^2)))</f>
        <v>19.967631331215113</v>
      </c>
      <c r="BR86">
        <f>DEGREES(ACOS((13.5899703102076^2+21.7047188568752^2-9.1289663383221^2)/(2*13.5899703102076*21.7047188568752)))</f>
        <v>13.986083362604788</v>
      </c>
      <c r="BS86">
        <f>DEGREES(ACOS((13.7447954057092^2+26.3497611457869^2-13.5899703102076^2)/(2*13.7447954057092*26.3497611457869)))</f>
        <v>15.338773283029122</v>
      </c>
      <c r="BU86">
        <v>14</v>
      </c>
      <c r="BV86">
        <v>5</v>
      </c>
      <c r="BW86">
        <v>5</v>
      </c>
      <c r="BX86">
        <v>11</v>
      </c>
      <c r="BY86">
        <v>14</v>
      </c>
      <c r="BZ86">
        <v>5</v>
      </c>
      <c r="CA86">
        <v>14</v>
      </c>
      <c r="CB86">
        <v>4</v>
      </c>
      <c r="CC86">
        <v>17</v>
      </c>
      <c r="CD86">
        <v>8</v>
      </c>
      <c r="CE86">
        <v>14</v>
      </c>
      <c r="CF86">
        <v>7</v>
      </c>
      <c r="CG86">
        <v>11</v>
      </c>
      <c r="CH86">
        <v>11</v>
      </c>
      <c r="CI86">
        <v>2</v>
      </c>
      <c r="CJ86">
        <v>2</v>
      </c>
      <c r="CL86">
        <v>10</v>
      </c>
      <c r="CM86">
        <v>0</v>
      </c>
      <c r="CN86">
        <v>0</v>
      </c>
      <c r="CO86">
        <v>8</v>
      </c>
      <c r="CP86">
        <v>9</v>
      </c>
      <c r="CQ86">
        <v>0</v>
      </c>
      <c r="CR86">
        <v>9</v>
      </c>
      <c r="CS86">
        <v>0</v>
      </c>
      <c r="CT86">
        <v>9</v>
      </c>
      <c r="CU86">
        <v>0</v>
      </c>
      <c r="CV86">
        <v>9</v>
      </c>
      <c r="CW86">
        <v>0</v>
      </c>
      <c r="CX86">
        <v>10</v>
      </c>
      <c r="CY86">
        <v>8</v>
      </c>
      <c r="CZ86">
        <v>0</v>
      </c>
      <c r="DA86">
        <v>0</v>
      </c>
      <c r="DC86">
        <f>((5/14)*100)</f>
        <v>35.714285714285715</v>
      </c>
      <c r="DD86">
        <f>((5/14)*100)</f>
        <v>35.714285714285715</v>
      </c>
      <c r="DE86">
        <f>((11/14)*100)</f>
        <v>78.571428571428569</v>
      </c>
      <c r="DF86">
        <f>((5/14)*100)</f>
        <v>35.714285714285715</v>
      </c>
      <c r="DG86">
        <f>((14/14)*100)</f>
        <v>100</v>
      </c>
      <c r="DH86">
        <f>((4/14)*100)</f>
        <v>28.571428571428569</v>
      </c>
      <c r="DI86">
        <f>((8/17)*100)</f>
        <v>47.058823529411761</v>
      </c>
      <c r="DJ86">
        <f>((14/17)*100)</f>
        <v>82.35294117647058</v>
      </c>
      <c r="DK86">
        <f>((7/17)*100)</f>
        <v>41.17647058823529</v>
      </c>
      <c r="DL86">
        <f>((11/11)*100)</f>
        <v>100</v>
      </c>
      <c r="DM86">
        <f>((2/11)*100)</f>
        <v>18.181818181818183</v>
      </c>
      <c r="DN86">
        <f>((2/11)*100)</f>
        <v>18.181818181818183</v>
      </c>
      <c r="DP86">
        <f>((0/10)*100)</f>
        <v>0</v>
      </c>
      <c r="DQ86">
        <f>((0/10)*100)</f>
        <v>0</v>
      </c>
      <c r="DR86">
        <f>((8/10)*100)</f>
        <v>80</v>
      </c>
      <c r="DS86">
        <f>((0/9)*100)</f>
        <v>0</v>
      </c>
      <c r="DT86">
        <f>((9/9)*100)</f>
        <v>100</v>
      </c>
      <c r="DU86">
        <f>((0/9)*100)</f>
        <v>0</v>
      </c>
      <c r="DV86">
        <f>((0/9)*100)</f>
        <v>0</v>
      </c>
      <c r="DW86">
        <f>((9/9)*100)</f>
        <v>100</v>
      </c>
      <c r="DX86">
        <f>((0/9)*100)</f>
        <v>0</v>
      </c>
      <c r="DY86">
        <f>((8/10)*100)</f>
        <v>80</v>
      </c>
      <c r="DZ86">
        <f>((0/10)*100)</f>
        <v>0</v>
      </c>
      <c r="EA86">
        <f>((0/10)*100)</f>
        <v>0</v>
      </c>
    </row>
    <row r="87" spans="1:131" x14ac:dyDescent="0.25">
      <c r="A87">
        <v>123.64481600000001</v>
      </c>
      <c r="B87">
        <v>7.6122569999999996</v>
      </c>
      <c r="C87">
        <v>111.86946800000001</v>
      </c>
      <c r="D87">
        <v>9.7993349999999992</v>
      </c>
      <c r="E87">
        <v>119.389396</v>
      </c>
      <c r="F87">
        <v>7.2673560000000004</v>
      </c>
      <c r="G87">
        <v>134.13633600000003</v>
      </c>
      <c r="H87">
        <v>9.3594679999999997</v>
      </c>
      <c r="K87">
        <f>(15/200)</f>
        <v>7.4999999999999997E-2</v>
      </c>
      <c r="L87">
        <f>(12/200)</f>
        <v>0.06</v>
      </c>
      <c r="M87">
        <f>(14/200)</f>
        <v>7.0000000000000007E-2</v>
      </c>
      <c r="N87">
        <f>(11/200)</f>
        <v>5.5E-2</v>
      </c>
      <c r="P87">
        <f>(9/200)</f>
        <v>4.4999999999999998E-2</v>
      </c>
      <c r="Q87">
        <f>(9/200)</f>
        <v>4.4999999999999998E-2</v>
      </c>
      <c r="R87">
        <f>(10/200)</f>
        <v>0.05</v>
      </c>
      <c r="S87">
        <f>(10/200)</f>
        <v>0.05</v>
      </c>
      <c r="U87">
        <f>0.075+0.045</f>
        <v>0.12</v>
      </c>
      <c r="V87">
        <f>0.06+0.045</f>
        <v>0.105</v>
      </c>
      <c r="W87">
        <f>0.07+0.05</f>
        <v>0.12000000000000001</v>
      </c>
      <c r="X87">
        <f>0.055+0.05</f>
        <v>0.10500000000000001</v>
      </c>
      <c r="Z87">
        <f>SQRT((ABS($A$88-$A$87)^2+(ABS($B$88-$B$87)^2)))</f>
        <v>27.568581691081619</v>
      </c>
      <c r="AA87">
        <f>SQRT((ABS($C$88-$C$87)^2+(ABS($D$88-$D$87)^2)))</f>
        <v>23.498223805063002</v>
      </c>
      <c r="AB87">
        <f>SQRT((ABS($E$88-$E$87)^2+(ABS($F$88-$F$87)^2)))</f>
        <v>28.499466592325117</v>
      </c>
      <c r="AC87">
        <f>SQRT((ABS($G$88-$G$87)^2+(ABS($H$88-$H$87)^2)))</f>
        <v>22.365067730201176</v>
      </c>
      <c r="AJ87">
        <f>1/0.12</f>
        <v>8.3333333333333339</v>
      </c>
      <c r="AK87">
        <f>1/0.105</f>
        <v>9.5238095238095237</v>
      </c>
      <c r="AL87">
        <f>1/0.12</f>
        <v>8.3333333333333339</v>
      </c>
      <c r="AM87">
        <f>1/0.105</f>
        <v>9.5238095238095237</v>
      </c>
      <c r="AO87">
        <f>$Z87/$U87</f>
        <v>229.73818075901349</v>
      </c>
      <c r="AP87">
        <f>$AA87/$V87</f>
        <v>223.79260766726671</v>
      </c>
      <c r="AQ87">
        <f>$AB87/$W87</f>
        <v>237.49555493604262</v>
      </c>
      <c r="AR87">
        <f>$AC87/$X87</f>
        <v>213.000645049535</v>
      </c>
      <c r="AV87">
        <f>((0.075/0.12)*100)</f>
        <v>62.5</v>
      </c>
      <c r="AW87">
        <f>((0.06/0.105)*100)</f>
        <v>57.142857142857139</v>
      </c>
      <c r="AX87">
        <f>((0.07/0.12)*100)</f>
        <v>58.333333333333336</v>
      </c>
      <c r="AY87">
        <f>((0.055/0.105)*100)</f>
        <v>52.380952380952387</v>
      </c>
      <c r="BA87">
        <f>((0.045/0.12)*100)</f>
        <v>37.5</v>
      </c>
      <c r="BB87">
        <f>((0.045/0.105)*100)</f>
        <v>42.857142857142854</v>
      </c>
      <c r="BC87">
        <f>((0.05/0.12)*100)</f>
        <v>41.666666666666671</v>
      </c>
      <c r="BD87">
        <f>((0.05/0.105)*100)</f>
        <v>47.61904761904762</v>
      </c>
      <c r="BF87">
        <f>ABS($B$87-$D$87)</f>
        <v>2.1870779999999996</v>
      </c>
      <c r="BG87">
        <f>ABS($F$87-$H$87)</f>
        <v>2.0921119999999993</v>
      </c>
      <c r="BL87">
        <f>SQRT((ABS($A$87-$E$87)^2+(ABS($B$87-$F$87)^2)))</f>
        <v>4.2693742019411944</v>
      </c>
      <c r="BM87">
        <f>SQRT((ABS($C$87-$G$88)^2+(ABS($D$87-$H$88)^2)))</f>
        <v>0.69968185680779316</v>
      </c>
      <c r="BO87">
        <f>SQRT((ABS($A$87-$G$88)^2+(ABS($B$87-$H$88)^2)))</f>
        <v>12.190561734367208</v>
      </c>
      <c r="BP87">
        <f>SQRT((ABS($C$87-$E$87)^2+(ABS($D$87-$F$87)^2)))</f>
        <v>7.9347485644867719</v>
      </c>
      <c r="BR87">
        <f>DEGREES(ACOS((21.665944029572^2+36.1940284969546^2-14.8946021089569^2)/(2*21.665944029572*36.1940284969546)))</f>
        <v>6.7228454828958863</v>
      </c>
      <c r="BS87">
        <f>DEGREES(ACOS((9.1289663383221^2+30.0299374780609^2-21.665944029572^2)/(2*9.1289663383221*30.0299374780609)))</f>
        <v>19.845722316929098</v>
      </c>
      <c r="BU87">
        <v>15</v>
      </c>
      <c r="BV87">
        <v>6</v>
      </c>
      <c r="BW87">
        <v>5</v>
      </c>
      <c r="BX87">
        <v>11</v>
      </c>
      <c r="BY87">
        <v>12</v>
      </c>
      <c r="BZ87">
        <v>4</v>
      </c>
      <c r="CA87">
        <v>8</v>
      </c>
      <c r="CB87">
        <v>3</v>
      </c>
      <c r="CC87">
        <v>14</v>
      </c>
      <c r="CD87">
        <v>4</v>
      </c>
      <c r="CE87">
        <v>8</v>
      </c>
      <c r="CF87">
        <v>9</v>
      </c>
      <c r="CG87">
        <v>11</v>
      </c>
      <c r="CH87">
        <v>11</v>
      </c>
      <c r="CI87">
        <v>2</v>
      </c>
      <c r="CJ87">
        <v>5</v>
      </c>
      <c r="CL87">
        <v>9</v>
      </c>
      <c r="CM87">
        <v>0</v>
      </c>
      <c r="CN87">
        <v>0</v>
      </c>
      <c r="CO87">
        <v>9</v>
      </c>
      <c r="CP87">
        <v>9</v>
      </c>
      <c r="CQ87">
        <v>0</v>
      </c>
      <c r="CR87">
        <v>6</v>
      </c>
      <c r="CS87">
        <v>0</v>
      </c>
      <c r="CT87">
        <v>10</v>
      </c>
      <c r="CU87">
        <v>0</v>
      </c>
      <c r="CV87">
        <v>6</v>
      </c>
      <c r="CW87">
        <v>4</v>
      </c>
      <c r="CX87">
        <v>10</v>
      </c>
      <c r="CY87">
        <v>9</v>
      </c>
      <c r="CZ87">
        <v>0</v>
      </c>
      <c r="DA87">
        <v>0</v>
      </c>
      <c r="DC87">
        <f>((6/15)*100)</f>
        <v>40</v>
      </c>
      <c r="DD87">
        <f>((5/15)*100)</f>
        <v>33.333333333333329</v>
      </c>
      <c r="DE87">
        <f>((11/15)*100)</f>
        <v>73.333333333333329</v>
      </c>
      <c r="DF87">
        <f>((4/12)*100)</f>
        <v>33.333333333333329</v>
      </c>
      <c r="DG87">
        <f>((8/12)*100)</f>
        <v>66.666666666666657</v>
      </c>
      <c r="DH87">
        <f>((3/12)*100)</f>
        <v>25</v>
      </c>
      <c r="DI87">
        <f>((4/14)*100)</f>
        <v>28.571428571428569</v>
      </c>
      <c r="DJ87">
        <f>((8/14)*100)</f>
        <v>57.142857142857139</v>
      </c>
      <c r="DK87">
        <f>((9/14)*100)</f>
        <v>64.285714285714292</v>
      </c>
      <c r="DL87">
        <f>((11/11)*100)</f>
        <v>100</v>
      </c>
      <c r="DM87">
        <f>((2/11)*100)</f>
        <v>18.181818181818183</v>
      </c>
      <c r="DN87">
        <f>((5/11)*100)</f>
        <v>45.454545454545453</v>
      </c>
      <c r="DP87">
        <f>((0/9)*100)</f>
        <v>0</v>
      </c>
      <c r="DQ87">
        <f>((0/9)*100)</f>
        <v>0</v>
      </c>
      <c r="DR87">
        <f>((9/9)*100)</f>
        <v>100</v>
      </c>
      <c r="DS87">
        <f>((0/9)*100)</f>
        <v>0</v>
      </c>
      <c r="DT87">
        <f>((6/9)*100)</f>
        <v>66.666666666666657</v>
      </c>
      <c r="DU87">
        <f>((0/9)*100)</f>
        <v>0</v>
      </c>
      <c r="DV87">
        <f>((0/10)*100)</f>
        <v>0</v>
      </c>
      <c r="DW87">
        <f>((6/10)*100)</f>
        <v>60</v>
      </c>
      <c r="DX87">
        <f>((4/10)*100)</f>
        <v>40</v>
      </c>
      <c r="DY87">
        <f>((9/10)*100)</f>
        <v>90</v>
      </c>
      <c r="DZ87">
        <f>((0/10)*100)</f>
        <v>0</v>
      </c>
      <c r="EA87">
        <f>((0/10)*100)</f>
        <v>0</v>
      </c>
    </row>
    <row r="88" spans="1:131" x14ac:dyDescent="0.25">
      <c r="A88">
        <v>96.077737000000013</v>
      </c>
      <c r="B88">
        <v>7.3244170000000004</v>
      </c>
      <c r="C88">
        <v>88.382317999999998</v>
      </c>
      <c r="D88">
        <v>9.0780119999999993</v>
      </c>
      <c r="E88">
        <v>90.916680000000014</v>
      </c>
      <c r="F88">
        <v>6.0328359999999996</v>
      </c>
      <c r="G88">
        <v>111.80014300000001</v>
      </c>
      <c r="H88">
        <v>10.495574</v>
      </c>
      <c r="K88">
        <f>(11/200)</f>
        <v>5.5E-2</v>
      </c>
      <c r="L88">
        <f>(11/200)</f>
        <v>5.5E-2</v>
      </c>
      <c r="M88">
        <f>(13/200)</f>
        <v>6.5000000000000002E-2</v>
      </c>
      <c r="N88">
        <f>(12/200)</f>
        <v>0.06</v>
      </c>
      <c r="P88">
        <f>(10/200)</f>
        <v>0.05</v>
      </c>
      <c r="Q88">
        <f>(9/200)</f>
        <v>4.4999999999999998E-2</v>
      </c>
      <c r="R88">
        <f>(9/200)</f>
        <v>4.4999999999999998E-2</v>
      </c>
      <c r="S88">
        <f>(9/200)</f>
        <v>4.4999999999999998E-2</v>
      </c>
      <c r="U88">
        <f>0.055+0.05</f>
        <v>0.10500000000000001</v>
      </c>
      <c r="V88">
        <f>0.055+0.045</f>
        <v>0.1</v>
      </c>
      <c r="W88">
        <f>0.065+0.045</f>
        <v>0.11</v>
      </c>
      <c r="X88">
        <f>0.06+0.045</f>
        <v>0.105</v>
      </c>
      <c r="Z88">
        <f>SQRT((ABS($A$89-$A$88)^2+(ABS($B$89-$B$88)^2)))</f>
        <v>21.063377921106891</v>
      </c>
      <c r="AA88">
        <f>SQRT((ABS($C$89-$C$88)^2+(ABS($D$89-$D$88)^2)))</f>
        <v>18.248649902604672</v>
      </c>
      <c r="AB88">
        <f>SQRT((ABS($E$89-$E$88)^2+(ABS($F$89-$F$88)^2)))</f>
        <v>19.355068290919089</v>
      </c>
      <c r="AC88">
        <f>SQRT((ABS($G$89-$G$88)^2+(ABS($H$89-$H$88)^2)))</f>
        <v>23.569620108068712</v>
      </c>
      <c r="AJ88">
        <f>1/0.105</f>
        <v>9.5238095238095237</v>
      </c>
      <c r="AK88">
        <f>1/0.1</f>
        <v>10</v>
      </c>
      <c r="AL88">
        <f>1/0.11</f>
        <v>9.0909090909090917</v>
      </c>
      <c r="AM88">
        <f>1/0.105</f>
        <v>9.5238095238095237</v>
      </c>
      <c r="AO88">
        <f>$Z88/$U88</f>
        <v>200.60359924863704</v>
      </c>
      <c r="AP88">
        <f>$AA88/$V88</f>
        <v>182.48649902604672</v>
      </c>
      <c r="AQ88">
        <f>$AB88/$W88</f>
        <v>175.95516628108263</v>
      </c>
      <c r="AR88">
        <f>$AC88/$X88</f>
        <v>224.47257245779727</v>
      </c>
      <c r="AV88">
        <f>((0.055/0.105)*100)</f>
        <v>52.380952380952387</v>
      </c>
      <c r="AW88">
        <f>((0.055/0.1)*100)</f>
        <v>54.999999999999993</v>
      </c>
      <c r="AX88">
        <f>((0.065/0.11)*100)</f>
        <v>59.090909090909093</v>
      </c>
      <c r="AY88">
        <f>((0.06/0.105)*100)</f>
        <v>57.142857142857139</v>
      </c>
      <c r="BA88">
        <f>((0.05/0.105)*100)</f>
        <v>47.61904761904762</v>
      </c>
      <c r="BB88">
        <f>((0.045/0.1)*100)</f>
        <v>44.999999999999993</v>
      </c>
      <c r="BC88">
        <f>((0.045/0.11)*100)</f>
        <v>40.909090909090907</v>
      </c>
      <c r="BD88">
        <f>((0.045/0.105)*100)</f>
        <v>42.857142857142854</v>
      </c>
      <c r="BF88">
        <f>ABS($B$88-$D$88)</f>
        <v>1.7535949999999989</v>
      </c>
      <c r="BG88">
        <f>ABS($F$88-$H$88)</f>
        <v>4.4627379999999999</v>
      </c>
      <c r="BL88">
        <f>SQRT((ABS($A$88-$E$88)^2+(ABS($B$88-$F$88)^2)))</f>
        <v>5.3202152998548851</v>
      </c>
      <c r="BM88">
        <f>SQRT((ABS($C$88-$G$89)^2+(ABS($D$88-$H$89)^2)))</f>
        <v>1.1020097938729949</v>
      </c>
      <c r="BO88">
        <f>SQRT((ABS($A$88-$G$89)^2+(ABS($B$88-$H$89)^2)))</f>
        <v>8.3450469279860915</v>
      </c>
      <c r="BP88">
        <f>SQRT((ABS($C$88-$E$88)^2+(ABS($D$88-$F$88)^2)))</f>
        <v>3.9618288224026132</v>
      </c>
      <c r="BR88">
        <f>DEGREES(ACOS((8.24731183801928^2+28.4994665923251^2-21.35497734321^2)/(2*8.24731183801928*28.4994665923251)))</f>
        <v>25.525976987148471</v>
      </c>
      <c r="BS88">
        <f>DEGREES(ACOS((21.35497734321^2+23.5696201080687^2-4.93133391942788^2)/(2*21.35497734321*23.5696201080687)))</f>
        <v>11.270628748820126</v>
      </c>
      <c r="BU88">
        <v>11</v>
      </c>
      <c r="BV88">
        <v>4</v>
      </c>
      <c r="BW88">
        <v>4</v>
      </c>
      <c r="BX88">
        <v>7</v>
      </c>
      <c r="BY88">
        <v>11</v>
      </c>
      <c r="BZ88">
        <v>4</v>
      </c>
      <c r="CA88">
        <v>5</v>
      </c>
      <c r="CB88">
        <v>2</v>
      </c>
      <c r="CC88">
        <v>13</v>
      </c>
      <c r="CD88">
        <v>5</v>
      </c>
      <c r="CE88">
        <v>5</v>
      </c>
      <c r="CF88">
        <v>10</v>
      </c>
      <c r="CG88">
        <v>12</v>
      </c>
      <c r="CH88">
        <v>7</v>
      </c>
      <c r="CI88">
        <v>3</v>
      </c>
      <c r="CJ88">
        <v>9</v>
      </c>
      <c r="CL88">
        <v>10</v>
      </c>
      <c r="CM88">
        <v>2</v>
      </c>
      <c r="CN88">
        <v>0</v>
      </c>
      <c r="CO88">
        <v>5</v>
      </c>
      <c r="CP88">
        <v>9</v>
      </c>
      <c r="CQ88">
        <v>2</v>
      </c>
      <c r="CR88">
        <v>3</v>
      </c>
      <c r="CS88">
        <v>0</v>
      </c>
      <c r="CT88">
        <v>9</v>
      </c>
      <c r="CU88">
        <v>2</v>
      </c>
      <c r="CV88">
        <v>3</v>
      </c>
      <c r="CW88">
        <v>6</v>
      </c>
      <c r="CX88">
        <v>9</v>
      </c>
      <c r="CY88">
        <v>5</v>
      </c>
      <c r="CZ88">
        <v>0</v>
      </c>
      <c r="DA88">
        <v>4</v>
      </c>
      <c r="DC88">
        <f>((4/11)*100)</f>
        <v>36.363636363636367</v>
      </c>
      <c r="DD88">
        <f>((4/11)*100)</f>
        <v>36.363636363636367</v>
      </c>
      <c r="DE88">
        <f>((7/11)*100)</f>
        <v>63.636363636363633</v>
      </c>
      <c r="DF88">
        <f>((4/11)*100)</f>
        <v>36.363636363636367</v>
      </c>
      <c r="DG88">
        <f>((5/11)*100)</f>
        <v>45.454545454545453</v>
      </c>
      <c r="DH88">
        <f>((2/11)*100)</f>
        <v>18.181818181818183</v>
      </c>
      <c r="DI88">
        <f>((5/13)*100)</f>
        <v>38.461538461538467</v>
      </c>
      <c r="DJ88">
        <f>((5/13)*100)</f>
        <v>38.461538461538467</v>
      </c>
      <c r="DK88">
        <f>((10/13)*100)</f>
        <v>76.923076923076934</v>
      </c>
      <c r="DL88">
        <f>((7/12)*100)</f>
        <v>58.333333333333336</v>
      </c>
      <c r="DM88">
        <f>((3/12)*100)</f>
        <v>25</v>
      </c>
      <c r="DN88">
        <f>((9/12)*100)</f>
        <v>75</v>
      </c>
      <c r="DP88">
        <f>((2/10)*100)</f>
        <v>20</v>
      </c>
      <c r="DQ88">
        <f>((0/10)*100)</f>
        <v>0</v>
      </c>
      <c r="DR88">
        <f>((5/10)*100)</f>
        <v>50</v>
      </c>
      <c r="DS88">
        <f>((2/9)*100)</f>
        <v>22.222222222222221</v>
      </c>
      <c r="DT88">
        <f>((3/9)*100)</f>
        <v>33.333333333333329</v>
      </c>
      <c r="DU88">
        <f>((0/9)*100)</f>
        <v>0</v>
      </c>
      <c r="DV88">
        <f>((2/9)*100)</f>
        <v>22.222222222222221</v>
      </c>
      <c r="DW88">
        <f>((3/9)*100)</f>
        <v>33.333333333333329</v>
      </c>
      <c r="DX88">
        <f>((6/9)*100)</f>
        <v>66.666666666666657</v>
      </c>
      <c r="DY88">
        <f>((5/9)*100)</f>
        <v>55.555555555555557</v>
      </c>
      <c r="DZ88">
        <f>((0/9)*100)</f>
        <v>0</v>
      </c>
      <c r="EA88">
        <f>((4/9)*100)</f>
        <v>44.444444444444443</v>
      </c>
    </row>
    <row r="89" spans="1:131" x14ac:dyDescent="0.25">
      <c r="A89">
        <v>75.014575000000008</v>
      </c>
      <c r="B89">
        <v>7.4197899999999999</v>
      </c>
      <c r="C89">
        <v>70.134063000000012</v>
      </c>
      <c r="D89">
        <v>9.1980649999999997</v>
      </c>
      <c r="E89">
        <v>71.58193</v>
      </c>
      <c r="F89">
        <v>6.9194649999999998</v>
      </c>
      <c r="G89">
        <v>88.232774000000006</v>
      </c>
      <c r="H89">
        <v>10.169828000000001</v>
      </c>
      <c r="K89">
        <f>(12/200)</f>
        <v>0.06</v>
      </c>
      <c r="L89">
        <f>(13/200)</f>
        <v>6.5000000000000002E-2</v>
      </c>
      <c r="M89">
        <f>(13/200)</f>
        <v>6.5000000000000002E-2</v>
      </c>
      <c r="N89">
        <f>(12/200)</f>
        <v>0.06</v>
      </c>
      <c r="P89">
        <f>(10/200)</f>
        <v>0.05</v>
      </c>
      <c r="Q89">
        <f>(10/200)</f>
        <v>0.05</v>
      </c>
      <c r="R89">
        <f>(10/200)</f>
        <v>0.05</v>
      </c>
      <c r="S89">
        <f>(9/200)</f>
        <v>4.4999999999999998E-2</v>
      </c>
      <c r="U89">
        <f>0.06+0.05</f>
        <v>0.11</v>
      </c>
      <c r="V89">
        <f>0.065+0.05</f>
        <v>0.115</v>
      </c>
      <c r="W89">
        <f>0.065+0.05</f>
        <v>0.115</v>
      </c>
      <c r="X89">
        <f>0.06+0.045</f>
        <v>0.105</v>
      </c>
      <c r="Z89">
        <f>SQRT((ABS($A$90-$A$89)^2+(ABS($B$90-$B$89)^2)))</f>
        <v>21.82950696526316</v>
      </c>
      <c r="AA89">
        <f>SQRT((ABS($C$90-$C$89)^2+(ABS($D$90-$D$89)^2)))</f>
        <v>24.571655192893292</v>
      </c>
      <c r="AB89">
        <f>SQRT((ABS($E$90-$E$89)^2+(ABS($F$90-$F$89)^2)))</f>
        <v>23.472608941343342</v>
      </c>
      <c r="AC89">
        <f>SQRT((ABS($G$90-$G$89)^2+(ABS($H$90-$H$89)^2)))</f>
        <v>18.021714863797225</v>
      </c>
      <c r="AJ89">
        <f>1/0.11</f>
        <v>9.0909090909090917</v>
      </c>
      <c r="AK89">
        <f>1/0.115</f>
        <v>8.695652173913043</v>
      </c>
      <c r="AL89">
        <f>1/0.115</f>
        <v>8.695652173913043</v>
      </c>
      <c r="AM89">
        <f>1/0.105</f>
        <v>9.5238095238095237</v>
      </c>
      <c r="AO89">
        <f>$Z89/$U89</f>
        <v>198.45006332057417</v>
      </c>
      <c r="AP89">
        <f>$AA89/$V89</f>
        <v>213.66656689472427</v>
      </c>
      <c r="AQ89">
        <f>$AB89/$W89</f>
        <v>204.10964296820296</v>
      </c>
      <c r="AR89">
        <f>$AC89/$X89</f>
        <v>171.63537965521166</v>
      </c>
      <c r="AV89">
        <f>((0.06/0.11)*100)</f>
        <v>54.54545454545454</v>
      </c>
      <c r="AW89">
        <f>((0.065/0.115)*100)</f>
        <v>56.521739130434781</v>
      </c>
      <c r="AX89">
        <f>((0.065/0.115)*100)</f>
        <v>56.521739130434781</v>
      </c>
      <c r="AY89">
        <f>((0.06/0.105)*100)</f>
        <v>57.142857142857139</v>
      </c>
      <c r="BA89">
        <f>((0.05/0.11)*100)</f>
        <v>45.45454545454546</v>
      </c>
      <c r="BB89">
        <f>((0.05/0.115)*100)</f>
        <v>43.478260869565219</v>
      </c>
      <c r="BC89">
        <f>((0.05/0.115)*100)</f>
        <v>43.478260869565219</v>
      </c>
      <c r="BD89">
        <f>((0.045/0.105)*100)</f>
        <v>42.857142857142854</v>
      </c>
      <c r="BF89">
        <f>ABS($B$89-$D$89)</f>
        <v>1.7782749999999998</v>
      </c>
      <c r="BG89">
        <f>ABS($F$89-$H$89)</f>
        <v>3.250363000000001</v>
      </c>
      <c r="BL89">
        <f>SQRT((ABS($A$89-$E$89)^2+(ABS($B$89-$F$89)^2)))</f>
        <v>3.468915796275553</v>
      </c>
      <c r="BM89">
        <f>SQRT((ABS($C$89-$G$90)^2+(ABS($D$89-$H$90)^2)))</f>
        <v>1.2812857162413072</v>
      </c>
      <c r="BO89">
        <f>SQRT((ABS($A$89-$G$90)^2+(ABS($B$89-$H$90)^2)))</f>
        <v>5.6916086923843405</v>
      </c>
      <c r="BP89">
        <f>SQRT((ABS($C$89-$E$89)^2+(ABS($D$89-$F$89)^2)))</f>
        <v>2.699691984225046</v>
      </c>
      <c r="BR89">
        <f>DEGREES(ACOS((4.93133391942788^2+19.3550682909191^2-16.9651249787352^2)/(2*4.93133391942788*19.3550682909191)))</f>
        <v>54.400633300960017</v>
      </c>
      <c r="BS89">
        <f>DEGREES(ACOS((16.9651249787352^2+18.0217148637972^2-3.81146791317007^2)/(2*16.9651249787352*18.0217148637972)))</f>
        <v>12.021870480851007</v>
      </c>
      <c r="BU89">
        <v>12</v>
      </c>
      <c r="BV89">
        <v>5</v>
      </c>
      <c r="BW89">
        <v>5</v>
      </c>
      <c r="BX89">
        <v>7</v>
      </c>
      <c r="BY89">
        <v>13</v>
      </c>
      <c r="BZ89">
        <v>5</v>
      </c>
      <c r="CA89">
        <v>5</v>
      </c>
      <c r="CB89">
        <v>3</v>
      </c>
      <c r="CC89">
        <v>13</v>
      </c>
      <c r="CD89">
        <v>5</v>
      </c>
      <c r="CE89">
        <v>5</v>
      </c>
      <c r="CF89">
        <v>11</v>
      </c>
      <c r="CG89">
        <v>12</v>
      </c>
      <c r="CH89">
        <v>7</v>
      </c>
      <c r="CI89">
        <v>2</v>
      </c>
      <c r="CJ89">
        <v>10</v>
      </c>
      <c r="CL89">
        <v>10</v>
      </c>
      <c r="CM89">
        <v>3</v>
      </c>
      <c r="CN89">
        <v>2</v>
      </c>
      <c r="CO89">
        <v>5</v>
      </c>
      <c r="CP89">
        <v>10</v>
      </c>
      <c r="CQ89">
        <v>3</v>
      </c>
      <c r="CR89">
        <v>2</v>
      </c>
      <c r="CS89">
        <v>0</v>
      </c>
      <c r="CT89">
        <v>10</v>
      </c>
      <c r="CU89">
        <v>3</v>
      </c>
      <c r="CV89">
        <v>2</v>
      </c>
      <c r="CW89">
        <v>8</v>
      </c>
      <c r="CX89">
        <v>9</v>
      </c>
      <c r="CY89">
        <v>5</v>
      </c>
      <c r="CZ89">
        <v>0</v>
      </c>
      <c r="DA89">
        <v>6</v>
      </c>
      <c r="DC89">
        <f>((5/12)*100)</f>
        <v>41.666666666666671</v>
      </c>
      <c r="DD89">
        <f>((5/12)*100)</f>
        <v>41.666666666666671</v>
      </c>
      <c r="DE89">
        <f>((7/12)*100)</f>
        <v>58.333333333333336</v>
      </c>
      <c r="DF89">
        <f>((5/13)*100)</f>
        <v>38.461538461538467</v>
      </c>
      <c r="DG89">
        <f>((5/13)*100)</f>
        <v>38.461538461538467</v>
      </c>
      <c r="DH89">
        <f>((3/13)*100)</f>
        <v>23.076923076923077</v>
      </c>
      <c r="DI89">
        <f>((5/13)*100)</f>
        <v>38.461538461538467</v>
      </c>
      <c r="DJ89">
        <f>((5/13)*100)</f>
        <v>38.461538461538467</v>
      </c>
      <c r="DK89">
        <f>((11/13)*100)</f>
        <v>84.615384615384613</v>
      </c>
      <c r="DL89">
        <f>((7/12)*100)</f>
        <v>58.333333333333336</v>
      </c>
      <c r="DM89">
        <f>((2/12)*100)</f>
        <v>16.666666666666664</v>
      </c>
      <c r="DN89">
        <f>((10/12)*100)</f>
        <v>83.333333333333343</v>
      </c>
      <c r="DP89">
        <f>((3/10)*100)</f>
        <v>30</v>
      </c>
      <c r="DQ89">
        <f>((2/10)*100)</f>
        <v>20</v>
      </c>
      <c r="DR89">
        <f>((5/10)*100)</f>
        <v>50</v>
      </c>
      <c r="DS89">
        <f>((3/10)*100)</f>
        <v>30</v>
      </c>
      <c r="DT89">
        <f>((2/10)*100)</f>
        <v>20</v>
      </c>
      <c r="DU89">
        <f>((0/10)*100)</f>
        <v>0</v>
      </c>
      <c r="DV89">
        <f>((3/10)*100)</f>
        <v>30</v>
      </c>
      <c r="DW89">
        <f>((2/10)*100)</f>
        <v>20</v>
      </c>
      <c r="DX89">
        <f>((8/10)*100)</f>
        <v>80</v>
      </c>
      <c r="DY89">
        <f>((5/9)*100)</f>
        <v>55.555555555555557</v>
      </c>
      <c r="DZ89">
        <f>((0/9)*100)</f>
        <v>0</v>
      </c>
      <c r="EA89">
        <f>((6/9)*100)</f>
        <v>66.666666666666657</v>
      </c>
    </row>
    <row r="90" spans="1:131" x14ac:dyDescent="0.25">
      <c r="A90">
        <v>53.185123000000011</v>
      </c>
      <c r="B90">
        <v>7.4687770000000002</v>
      </c>
      <c r="C90">
        <v>45.574065000000012</v>
      </c>
      <c r="D90">
        <v>9.9548590000000008</v>
      </c>
      <c r="E90">
        <v>48.112846000000012</v>
      </c>
      <c r="F90">
        <v>7.3262409999999996</v>
      </c>
      <c r="G90">
        <v>70.213675000000009</v>
      </c>
      <c r="H90">
        <v>10.476875</v>
      </c>
      <c r="K90">
        <f>(12/200)</f>
        <v>0.06</v>
      </c>
      <c r="L90">
        <f>(12/200)</f>
        <v>0.06</v>
      </c>
      <c r="M90">
        <f>(12/200)</f>
        <v>0.06</v>
      </c>
      <c r="N90">
        <f>(12/200)</f>
        <v>0.06</v>
      </c>
      <c r="P90">
        <f>(11/200)</f>
        <v>5.5E-2</v>
      </c>
      <c r="Q90">
        <f>(10/200)</f>
        <v>0.05</v>
      </c>
      <c r="R90">
        <f>(10/200)</f>
        <v>0.05</v>
      </c>
      <c r="S90">
        <f>(10/200)</f>
        <v>0.05</v>
      </c>
      <c r="U90">
        <f>0.06+0.055</f>
        <v>0.11499999999999999</v>
      </c>
      <c r="V90">
        <f>0.06+0.05</f>
        <v>0.11</v>
      </c>
      <c r="W90">
        <f>0.06+0.05</f>
        <v>0.11</v>
      </c>
      <c r="X90">
        <f>0.06+0.05</f>
        <v>0.11</v>
      </c>
      <c r="Z90">
        <f>SQRT((ABS($A$91-$A$90)^2+(ABS($B$91-$B$90)^2)))</f>
        <v>22.980482003170284</v>
      </c>
      <c r="AA90">
        <f>SQRT((ABS($C$91-$C$90)^2+(ABS($D$91-$D$90)^2)))</f>
        <v>20.283426667655274</v>
      </c>
      <c r="AB90">
        <f>SQRT((ABS($E$91-$E$90)^2+(ABS($F$91-$F$90)^2)))</f>
        <v>19.061071155381644</v>
      </c>
      <c r="AC90">
        <f>SQRT((ABS($G$91-$G$90)^2+(ABS($H$91-$H$90)^2)))</f>
        <v>24.204360751355239</v>
      </c>
      <c r="AJ90">
        <f>1/0.115</f>
        <v>8.695652173913043</v>
      </c>
      <c r="AK90">
        <f>1/0.11</f>
        <v>9.0909090909090917</v>
      </c>
      <c r="AL90">
        <f>1/0.11</f>
        <v>9.0909090909090917</v>
      </c>
      <c r="AM90">
        <f>1/0.11</f>
        <v>9.0909090909090917</v>
      </c>
      <c r="AO90">
        <f>$Z90/$U90</f>
        <v>199.83027828843726</v>
      </c>
      <c r="AP90">
        <f>$AA90/$V90</f>
        <v>184.39478788777521</v>
      </c>
      <c r="AQ90">
        <f>$AB90/$W90</f>
        <v>173.28246504892402</v>
      </c>
      <c r="AR90">
        <f>$AC90/$X90</f>
        <v>220.03964319413853</v>
      </c>
      <c r="AV90">
        <f>((0.06/0.115)*100)</f>
        <v>52.173913043478258</v>
      </c>
      <c r="AW90">
        <f>((0.06/0.11)*100)</f>
        <v>54.54545454545454</v>
      </c>
      <c r="AX90">
        <f>((0.06/0.11)*100)</f>
        <v>54.54545454545454</v>
      </c>
      <c r="AY90">
        <f>((0.06/0.11)*100)</f>
        <v>54.54545454545454</v>
      </c>
      <c r="BA90">
        <f>((0.055/0.115)*100)</f>
        <v>47.826086956521735</v>
      </c>
      <c r="BB90">
        <f>((0.05/0.11)*100)</f>
        <v>45.45454545454546</v>
      </c>
      <c r="BC90">
        <f>((0.05/0.11)*100)</f>
        <v>45.45454545454546</v>
      </c>
      <c r="BD90">
        <f>((0.05/0.11)*100)</f>
        <v>45.45454545454546</v>
      </c>
      <c r="BF90">
        <f>ABS($B$90-$D$90)</f>
        <v>2.4860820000000006</v>
      </c>
      <c r="BG90">
        <f>ABS($F$90-$H$90)</f>
        <v>3.1506340000000002</v>
      </c>
      <c r="BL90">
        <f>SQRT((ABS($A$90-$E$90)^2+(ABS($B$90-$F$90)^2)))</f>
        <v>5.0742793060714542</v>
      </c>
      <c r="BM90">
        <f>SQRT((ABS($C$90-$G$91)^2+(ABS($D$90-$H$91)^2)))</f>
        <v>1.509765925118856</v>
      </c>
      <c r="BO90">
        <f>SQRT((ABS($A$90-$G$91)^2+(ABS($B$90-$H$91)^2)))</f>
        <v>8.1644939860629453</v>
      </c>
      <c r="BP90">
        <f>SQRT((ABS($C$90-$E$90)^2+(ABS($D$90-$F$90)^2)))</f>
        <v>3.6544550285760815</v>
      </c>
      <c r="BR90">
        <f>DEGREES(ACOS((4.57252366020833^2+19.0610711553816^2-17.4414204878401^2)/(2*4.57252366020833*19.0610711553816)))</f>
        <v>62.670391121251946</v>
      </c>
      <c r="BS90">
        <f>DEGREES(ACOS((22.3242723753586^2+24.2043607513552^2-4.57252366020833^2)/(2*22.3242723753586*24.2043607513552)))</f>
        <v>10.287530028477084</v>
      </c>
      <c r="BU90">
        <v>12</v>
      </c>
      <c r="BV90">
        <v>5</v>
      </c>
      <c r="BW90">
        <v>5</v>
      </c>
      <c r="BX90">
        <v>6</v>
      </c>
      <c r="BY90">
        <v>12</v>
      </c>
      <c r="BZ90">
        <v>5</v>
      </c>
      <c r="CA90">
        <v>4</v>
      </c>
      <c r="CB90">
        <v>1</v>
      </c>
      <c r="CC90">
        <v>12</v>
      </c>
      <c r="CD90">
        <v>2</v>
      </c>
      <c r="CE90">
        <v>4</v>
      </c>
      <c r="CF90">
        <v>9</v>
      </c>
      <c r="CG90">
        <v>12</v>
      </c>
      <c r="CH90">
        <v>6</v>
      </c>
      <c r="CI90">
        <v>3</v>
      </c>
      <c r="CJ90">
        <v>11</v>
      </c>
      <c r="CL90">
        <v>11</v>
      </c>
      <c r="CM90">
        <v>3</v>
      </c>
      <c r="CN90">
        <v>3</v>
      </c>
      <c r="CO90">
        <v>5</v>
      </c>
      <c r="CP90">
        <v>10</v>
      </c>
      <c r="CQ90">
        <v>3</v>
      </c>
      <c r="CR90">
        <v>2</v>
      </c>
      <c r="CS90">
        <v>1</v>
      </c>
      <c r="CT90">
        <v>10</v>
      </c>
      <c r="CU90">
        <v>3</v>
      </c>
      <c r="CV90">
        <v>2</v>
      </c>
      <c r="CW90">
        <v>9</v>
      </c>
      <c r="CX90">
        <v>10</v>
      </c>
      <c r="CY90">
        <v>5</v>
      </c>
      <c r="CZ90">
        <v>0</v>
      </c>
      <c r="DA90">
        <v>8</v>
      </c>
      <c r="DC90">
        <f>((5/12)*100)</f>
        <v>41.666666666666671</v>
      </c>
      <c r="DD90">
        <f>((5/12)*100)</f>
        <v>41.666666666666671</v>
      </c>
      <c r="DE90">
        <f>((6/12)*100)</f>
        <v>50</v>
      </c>
      <c r="DF90">
        <f>((5/12)*100)</f>
        <v>41.666666666666671</v>
      </c>
      <c r="DG90">
        <f>((4/12)*100)</f>
        <v>33.333333333333329</v>
      </c>
      <c r="DH90">
        <f>((1/12)*100)</f>
        <v>8.3333333333333321</v>
      </c>
      <c r="DI90">
        <f>((2/12)*100)</f>
        <v>16.666666666666664</v>
      </c>
      <c r="DJ90">
        <f>((4/12)*100)</f>
        <v>33.333333333333329</v>
      </c>
      <c r="DK90">
        <f>((9/12)*100)</f>
        <v>75</v>
      </c>
      <c r="DL90">
        <f>((6/12)*100)</f>
        <v>50</v>
      </c>
      <c r="DM90">
        <f>((3/12)*100)</f>
        <v>25</v>
      </c>
      <c r="DN90">
        <f>((11/12)*100)</f>
        <v>91.666666666666657</v>
      </c>
      <c r="DP90">
        <f>((3/11)*100)</f>
        <v>27.27272727272727</v>
      </c>
      <c r="DQ90">
        <f>((3/11)*100)</f>
        <v>27.27272727272727</v>
      </c>
      <c r="DR90">
        <f>((5/11)*100)</f>
        <v>45.454545454545453</v>
      </c>
      <c r="DS90">
        <f>((3/10)*100)</f>
        <v>30</v>
      </c>
      <c r="DT90">
        <f>((2/10)*100)</f>
        <v>20</v>
      </c>
      <c r="DU90">
        <f>((1/10)*100)</f>
        <v>10</v>
      </c>
      <c r="DV90">
        <f>((3/10)*100)</f>
        <v>30</v>
      </c>
      <c r="DW90">
        <f>((2/10)*100)</f>
        <v>20</v>
      </c>
      <c r="DX90">
        <f>((9/10)*100)</f>
        <v>90</v>
      </c>
      <c r="DY90">
        <f>((5/10)*100)</f>
        <v>50</v>
      </c>
      <c r="DZ90">
        <f>((0/10)*100)</f>
        <v>0</v>
      </c>
      <c r="EA90">
        <f>((8/10)*100)</f>
        <v>80</v>
      </c>
    </row>
    <row r="91" spans="1:131" x14ac:dyDescent="0.25">
      <c r="A91">
        <v>30.228271000000007</v>
      </c>
      <c r="B91">
        <v>8.51065</v>
      </c>
      <c r="C91">
        <v>25.304183000000009</v>
      </c>
      <c r="D91">
        <v>10.695994000000001</v>
      </c>
      <c r="E91">
        <v>29.05187500000001</v>
      </c>
      <c r="F91">
        <v>7.3880319999999999</v>
      </c>
      <c r="G91">
        <v>46.026740000000011</v>
      </c>
      <c r="H91">
        <v>11.395163999999999</v>
      </c>
      <c r="K91">
        <f>(11/200)</f>
        <v>5.5E-2</v>
      </c>
      <c r="L91">
        <f>(15/200)</f>
        <v>7.4999999999999997E-2</v>
      </c>
      <c r="M91">
        <f>(13/200)</f>
        <v>6.5000000000000002E-2</v>
      </c>
      <c r="N91">
        <f>(12/200)</f>
        <v>0.06</v>
      </c>
      <c r="P91">
        <f>(13/200)</f>
        <v>6.5000000000000002E-2</v>
      </c>
      <c r="Q91">
        <f>(13/200)</f>
        <v>6.5000000000000002E-2</v>
      </c>
      <c r="R91">
        <f>(14/200)</f>
        <v>7.0000000000000007E-2</v>
      </c>
      <c r="S91">
        <f>(12/200)</f>
        <v>0.06</v>
      </c>
      <c r="U91">
        <f>0.055+0.065</f>
        <v>0.12</v>
      </c>
      <c r="V91">
        <f>0.075+0.065</f>
        <v>0.14000000000000001</v>
      </c>
      <c r="W91">
        <f>0.065+0.07</f>
        <v>0.13500000000000001</v>
      </c>
      <c r="X91">
        <f>0.06+0.06</f>
        <v>0.12</v>
      </c>
      <c r="Z91">
        <f>SQRT((ABS($A$92-$A$91)^2+(ABS($B$92-$B$91)^2)))</f>
        <v>15.449637466639075</v>
      </c>
      <c r="AA91">
        <f>SQRT((ABS($C$92-$C$91)^2+(ABS($D$92-$D$91)^2)))</f>
        <v>15.301320950431045</v>
      </c>
      <c r="AB91">
        <f>SQRT((ABS($E$92-$E$91)^2+(ABS($F$92-$F$91)^2)))</f>
        <v>14.989632142065725</v>
      </c>
      <c r="AC91">
        <f>SQRT((ABS($G$92-$G$91)^2+(ABS($H$92-$H$91)^2)))</f>
        <v>19.123640185673363</v>
      </c>
      <c r="AJ91">
        <f>1/0.12</f>
        <v>8.3333333333333339</v>
      </c>
      <c r="AK91">
        <f>1/0.14</f>
        <v>7.1428571428571423</v>
      </c>
      <c r="AL91">
        <f>1/0.135</f>
        <v>7.4074074074074066</v>
      </c>
      <c r="AM91">
        <f>1/0.12</f>
        <v>8.3333333333333339</v>
      </c>
      <c r="AO91">
        <f>$Z91/$U91</f>
        <v>128.74697888865896</v>
      </c>
      <c r="AP91">
        <f>$AA91/$V91</f>
        <v>109.29514964593602</v>
      </c>
      <c r="AQ91">
        <f>$AB91/$W91</f>
        <v>111.03431216344981</v>
      </c>
      <c r="AR91">
        <f>$AC91/$X91</f>
        <v>159.36366821394469</v>
      </c>
      <c r="AV91">
        <f>((0.055/0.12)*100)</f>
        <v>45.833333333333336</v>
      </c>
      <c r="AW91">
        <f>((0.075/0.14)*100)</f>
        <v>53.571428571428569</v>
      </c>
      <c r="AX91">
        <f>((0.065/0.135)*100)</f>
        <v>48.148148148148145</v>
      </c>
      <c r="AY91">
        <f>((0.06/0.12)*100)</f>
        <v>50</v>
      </c>
      <c r="BA91">
        <f>((0.065/0.12)*100)</f>
        <v>54.166666666666671</v>
      </c>
      <c r="BB91">
        <f>((0.065/0.14)*100)</f>
        <v>46.428571428571423</v>
      </c>
      <c r="BC91">
        <f>((0.07/0.135)*100)</f>
        <v>51.851851851851848</v>
      </c>
      <c r="BD91">
        <f>((0.06/0.12)*100)</f>
        <v>50</v>
      </c>
      <c r="BF91">
        <f>ABS($B$91-$D$91)</f>
        <v>2.1853440000000006</v>
      </c>
      <c r="BG91">
        <f>ABS($F$91-$H$91)</f>
        <v>4.0071319999999995</v>
      </c>
      <c r="BL91">
        <f>SQRT((ABS($A$91-$E$91)^2+(ABS($B$91-$F$91)^2)))</f>
        <v>1.6260930855089424</v>
      </c>
      <c r="BM91">
        <f>SQRT((ABS($C$91-$G$92)^2+(ABS($D$91-$H$92)^2)))</f>
        <v>1.6879792526361213</v>
      </c>
      <c r="BO91">
        <f>SQRT((ABS($A$91-$G$92)^2+(ABS($B$91-$H$92)^2)))</f>
        <v>4.2982244117274737</v>
      </c>
      <c r="BP91">
        <f>SQRT((ABS($C$91-$E$91)^2+(ABS($D$91-$F$91)^2)))</f>
        <v>4.9987806433477369</v>
      </c>
      <c r="BR91">
        <f>DEGREES(ACOS((4.40613238634361^2+14.9896321420657^2-13.5977613152251^2)/(2*4.40613238634361*14.9896321420657)))</f>
        <v>63.371716976409608</v>
      </c>
      <c r="BS91">
        <f>DEGREES(ACOS((17.4414204878401^2+19.1236401856734^2-4.40613238634361^2)/(2*17.4414204878401*19.1236401856734)))</f>
        <v>12.802558156666597</v>
      </c>
      <c r="BU91">
        <v>11</v>
      </c>
      <c r="BV91">
        <v>4</v>
      </c>
      <c r="BW91">
        <v>2</v>
      </c>
      <c r="BX91">
        <v>5</v>
      </c>
      <c r="BY91">
        <v>15</v>
      </c>
      <c r="BZ91">
        <v>4</v>
      </c>
      <c r="CA91">
        <v>6</v>
      </c>
      <c r="CB91">
        <v>2</v>
      </c>
      <c r="CC91">
        <v>13</v>
      </c>
      <c r="CD91">
        <v>2</v>
      </c>
      <c r="CE91">
        <v>6</v>
      </c>
      <c r="CF91">
        <v>9</v>
      </c>
      <c r="CG91">
        <v>12</v>
      </c>
      <c r="CH91">
        <v>5</v>
      </c>
      <c r="CI91">
        <v>1</v>
      </c>
      <c r="CJ91">
        <v>9</v>
      </c>
      <c r="CL91">
        <v>13</v>
      </c>
      <c r="CM91">
        <v>6</v>
      </c>
      <c r="CN91">
        <v>3</v>
      </c>
      <c r="CO91">
        <v>6</v>
      </c>
      <c r="CP91">
        <v>13</v>
      </c>
      <c r="CQ91">
        <v>6</v>
      </c>
      <c r="CR91">
        <v>5</v>
      </c>
      <c r="CS91">
        <v>2</v>
      </c>
      <c r="CT91">
        <v>14</v>
      </c>
      <c r="CU91">
        <v>5</v>
      </c>
      <c r="CV91">
        <v>5</v>
      </c>
      <c r="CW91">
        <v>11</v>
      </c>
      <c r="CX91">
        <v>12</v>
      </c>
      <c r="CY91">
        <v>6</v>
      </c>
      <c r="CZ91">
        <v>1</v>
      </c>
      <c r="DA91">
        <v>9</v>
      </c>
      <c r="DC91">
        <f>((4/11)*100)</f>
        <v>36.363636363636367</v>
      </c>
      <c r="DD91">
        <f>((2/11)*100)</f>
        <v>18.181818181818183</v>
      </c>
      <c r="DE91">
        <f>((5/11)*100)</f>
        <v>45.454545454545453</v>
      </c>
      <c r="DF91">
        <f>((4/15)*100)</f>
        <v>26.666666666666668</v>
      </c>
      <c r="DG91">
        <f>((6/15)*100)</f>
        <v>40</v>
      </c>
      <c r="DH91">
        <f>((2/15)*100)</f>
        <v>13.333333333333334</v>
      </c>
      <c r="DI91">
        <f>((2/13)*100)</f>
        <v>15.384615384615385</v>
      </c>
      <c r="DJ91">
        <f>((6/13)*100)</f>
        <v>46.153846153846153</v>
      </c>
      <c r="DK91">
        <f>((9/13)*100)</f>
        <v>69.230769230769226</v>
      </c>
      <c r="DL91">
        <f>((5/12)*100)</f>
        <v>41.666666666666671</v>
      </c>
      <c r="DM91">
        <f>((1/12)*100)</f>
        <v>8.3333333333333321</v>
      </c>
      <c r="DN91">
        <f>((9/12)*100)</f>
        <v>75</v>
      </c>
      <c r="DP91">
        <f>((6/13)*100)</f>
        <v>46.153846153846153</v>
      </c>
      <c r="DQ91">
        <f>((3/13)*100)</f>
        <v>23.076923076923077</v>
      </c>
      <c r="DR91">
        <f>((6/13)*100)</f>
        <v>46.153846153846153</v>
      </c>
      <c r="DS91">
        <f>((6/13)*100)</f>
        <v>46.153846153846153</v>
      </c>
      <c r="DT91">
        <f>((5/13)*100)</f>
        <v>38.461538461538467</v>
      </c>
      <c r="DU91">
        <f>((2/13)*100)</f>
        <v>15.384615384615385</v>
      </c>
      <c r="DV91">
        <f>((5/14)*100)</f>
        <v>35.714285714285715</v>
      </c>
      <c r="DW91">
        <f>((5/14)*100)</f>
        <v>35.714285714285715</v>
      </c>
      <c r="DX91">
        <f>((11/14)*100)</f>
        <v>78.571428571428569</v>
      </c>
      <c r="DY91">
        <f>((6/12)*100)</f>
        <v>50</v>
      </c>
      <c r="DZ91">
        <f>((1/12)*100)</f>
        <v>8.3333333333333321</v>
      </c>
      <c r="EA91">
        <f>((9/12)*100)</f>
        <v>75</v>
      </c>
    </row>
    <row r="92" spans="1:131" x14ac:dyDescent="0.25">
      <c r="A92">
        <v>14.795618000000012</v>
      </c>
      <c r="B92">
        <v>7.7864129999999996</v>
      </c>
      <c r="C92">
        <v>10.073855000000009</v>
      </c>
      <c r="D92">
        <v>9.2237399999999994</v>
      </c>
      <c r="E92">
        <v>14.077084000000013</v>
      </c>
      <c r="F92">
        <v>6.7211689999999997</v>
      </c>
      <c r="G92">
        <v>26.903770000000009</v>
      </c>
      <c r="H92">
        <v>11.235063</v>
      </c>
      <c r="N92">
        <f>(14/200)</f>
        <v>7.0000000000000007E-2</v>
      </c>
      <c r="P92">
        <f>(16/200)</f>
        <v>0.08</v>
      </c>
      <c r="S92">
        <f>(15/200)</f>
        <v>7.4999999999999997E-2</v>
      </c>
      <c r="X92">
        <f>0.07+0.075</f>
        <v>0.14500000000000002</v>
      </c>
      <c r="AC92">
        <f>SQRT((ABS($G$93-$G$92)^2+(ABS($H$93-$H$92)^2)))</f>
        <v>14.99752878707862</v>
      </c>
      <c r="AM92">
        <f>1/0.145</f>
        <v>6.8965517241379315</v>
      </c>
      <c r="AR92">
        <f>$AC92/$X92</f>
        <v>103.43123301433529</v>
      </c>
      <c r="AY92">
        <f>((0.07/0.145)*100)</f>
        <v>48.275862068965523</v>
      </c>
      <c r="BD92">
        <f>((0.075/0.145)*100)</f>
        <v>51.724137931034484</v>
      </c>
      <c r="BF92">
        <f>ABS($B$92-$D$92)</f>
        <v>1.4373269999999998</v>
      </c>
      <c r="BG92">
        <f>ABS($F$92-$H$92)</f>
        <v>4.5138940000000005</v>
      </c>
      <c r="BO92">
        <f>SQRT((ABS($A$92-$G$93)^2+(ABS($B$92-$H$93)^2)))</f>
        <v>3.8179328449410939</v>
      </c>
      <c r="BP92">
        <f>SQRT((ABS($C$92-$E$92)^2+(ABS($D$92-$F$92)^2)))</f>
        <v>4.7210914031060698</v>
      </c>
      <c r="BR92" t="e">
        <f>DEGREES(ACOS((4.18353062388266^2+0^2-4.18353062388266^2)/(2*4.18353062388266*0)))</f>
        <v>#DIV/0!</v>
      </c>
      <c r="BS92">
        <f>DEGREES(ACOS((13.5977613152251^2+14.9975287870786^2-4.18353062388266^2)/(2*13.5977613152251*14.9975287870786)))</f>
        <v>15.868267100814052</v>
      </c>
      <c r="CG92">
        <v>14</v>
      </c>
      <c r="CH92">
        <v>7</v>
      </c>
      <c r="CI92">
        <v>2</v>
      </c>
      <c r="CJ92">
        <v>9</v>
      </c>
      <c r="CL92">
        <v>16</v>
      </c>
      <c r="CM92">
        <v>5</v>
      </c>
      <c r="CN92">
        <v>5</v>
      </c>
      <c r="CO92">
        <v>9</v>
      </c>
      <c r="CX92">
        <v>15</v>
      </c>
      <c r="CY92">
        <v>9</v>
      </c>
      <c r="CZ92">
        <v>2</v>
      </c>
      <c r="DA92">
        <v>11</v>
      </c>
      <c r="DL92">
        <f>((7/14)*100)</f>
        <v>50</v>
      </c>
      <c r="DM92">
        <f>((2/14)*100)</f>
        <v>14.285714285714285</v>
      </c>
      <c r="DN92">
        <f>((9/14)*100)</f>
        <v>64.285714285714292</v>
      </c>
      <c r="DP92">
        <f>((5/16)*100)</f>
        <v>31.25</v>
      </c>
      <c r="DQ92">
        <f>((5/16)*100)</f>
        <v>31.25</v>
      </c>
      <c r="DR92">
        <f>((9/16)*100)</f>
        <v>56.25</v>
      </c>
      <c r="DY92">
        <f>((9/15)*100)</f>
        <v>60</v>
      </c>
      <c r="DZ92">
        <f>((2/15)*100)</f>
        <v>13.333333333333334</v>
      </c>
      <c r="EA92">
        <f>((11/15)*100)</f>
        <v>73.333333333333329</v>
      </c>
    </row>
    <row r="93" spans="1:131" x14ac:dyDescent="0.25">
      <c r="G93">
        <v>11.934526000000012</v>
      </c>
      <c r="H93">
        <v>10.314408999999999</v>
      </c>
      <c r="BI93">
        <v>2.6331635000000007</v>
      </c>
      <c r="BJ93">
        <v>2.2743374999999992</v>
      </c>
      <c r="BS93" t="e">
        <f>DEGREES(ACOS((4.18353062388266^2+0^2-4.18353062388266^2)/(2*4.18353062388266*0)))</f>
        <v>#DIV/0!</v>
      </c>
    </row>
    <row r="94" spans="1:131" x14ac:dyDescent="0.25">
      <c r="A94" t="s">
        <v>22</v>
      </c>
      <c r="B94" t="s">
        <v>22</v>
      </c>
      <c r="C94" t="s">
        <v>22</v>
      </c>
      <c r="D94" t="s">
        <v>22</v>
      </c>
      <c r="E94" t="s">
        <v>22</v>
      </c>
      <c r="F94" t="s">
        <v>22</v>
      </c>
      <c r="G94" t="s">
        <v>22</v>
      </c>
      <c r="H94" t="s">
        <v>22</v>
      </c>
    </row>
    <row r="95" spans="1:131" x14ac:dyDescent="0.25">
      <c r="A95">
        <v>75.709446000000014</v>
      </c>
      <c r="B95">
        <v>8.8974530000000005</v>
      </c>
      <c r="C95">
        <v>81.874901000000008</v>
      </c>
      <c r="D95">
        <v>7.9414499999999997</v>
      </c>
      <c r="E95">
        <v>74.959592000000001</v>
      </c>
      <c r="F95">
        <v>10.330774999999999</v>
      </c>
      <c r="G95">
        <v>76.47805000000001</v>
      </c>
      <c r="H95">
        <v>7.1217129999999997</v>
      </c>
      <c r="K95">
        <f>(12/200)</f>
        <v>0.06</v>
      </c>
      <c r="L95">
        <f>(14/200)</f>
        <v>7.0000000000000007E-2</v>
      </c>
      <c r="M95">
        <f>(12/200)</f>
        <v>0.06</v>
      </c>
      <c r="N95">
        <f>(10/200)</f>
        <v>0.05</v>
      </c>
      <c r="P95">
        <f>(17/200)</f>
        <v>8.5000000000000006E-2</v>
      </c>
      <c r="Q95">
        <f>(13/200)</f>
        <v>6.5000000000000002E-2</v>
      </c>
      <c r="R95">
        <f>(17/200)</f>
        <v>8.5000000000000006E-2</v>
      </c>
      <c r="S95">
        <f>(14/200)</f>
        <v>7.0000000000000007E-2</v>
      </c>
      <c r="U95">
        <f>0.06+0.085</f>
        <v>0.14500000000000002</v>
      </c>
      <c r="V95">
        <f>0.07+0.065</f>
        <v>0.13500000000000001</v>
      </c>
      <c r="W95">
        <f>0.06+0.085</f>
        <v>0.14500000000000002</v>
      </c>
      <c r="X95">
        <f>0.05+0.07</f>
        <v>0.12000000000000001</v>
      </c>
      <c r="Z95">
        <f>SQRT((ABS($A$96-$A$95)^2+(ABS($B$96-$B$95)^2)))</f>
        <v>15.122322379276699</v>
      </c>
      <c r="AA95">
        <f>SQRT((ABS($C$96-$C$95)^2+(ABS($D$96-$D$95)^2)))</f>
        <v>16.621119983220439</v>
      </c>
      <c r="AB95">
        <f>SQRT((ABS($E$96-$E$95)^2+(ABS($F$96-$F$95)^2)))</f>
        <v>15.802880999999999</v>
      </c>
      <c r="AC95">
        <f>SQRT((ABS($G$96-$G$95)^2+(ABS($H$96-$H$95)^2)))</f>
        <v>14.910852858479952</v>
      </c>
      <c r="AJ95">
        <f>1/0.145</f>
        <v>6.8965517241379315</v>
      </c>
      <c r="AK95">
        <f>1/0.135</f>
        <v>7.4074074074074066</v>
      </c>
      <c r="AL95">
        <f>1/0.145</f>
        <v>6.8965517241379315</v>
      </c>
      <c r="AM95">
        <f>1/0.12</f>
        <v>8.3333333333333339</v>
      </c>
      <c r="AO95">
        <f>$Z95/$U95</f>
        <v>104.29187847777033</v>
      </c>
      <c r="AP95">
        <f>$AA95/$V95</f>
        <v>123.11940728311436</v>
      </c>
      <c r="AQ95">
        <f>$AB95/$W95</f>
        <v>108.98538620689654</v>
      </c>
      <c r="AR95">
        <f>$AC95/$X95</f>
        <v>124.2571071539996</v>
      </c>
      <c r="AV95">
        <f>((0.06/0.145)*100)</f>
        <v>41.379310344827587</v>
      </c>
      <c r="AW95">
        <f>((0.07/0.135)*100)</f>
        <v>51.851851851851848</v>
      </c>
      <c r="AX95">
        <f>((0.06/0.145)*100)</f>
        <v>41.379310344827587</v>
      </c>
      <c r="AY95">
        <f>((0.05/0.12)*100)</f>
        <v>41.666666666666671</v>
      </c>
      <c r="BA95">
        <f>((0.085/0.145)*100)</f>
        <v>58.62068965517242</v>
      </c>
      <c r="BB95">
        <f>((0.065/0.135)*100)</f>
        <v>48.148148148148145</v>
      </c>
      <c r="BC95">
        <f>((0.085/0.145)*100)</f>
        <v>58.62068965517242</v>
      </c>
      <c r="BD95">
        <f>((0.07/0.12)*100)</f>
        <v>58.333333333333336</v>
      </c>
      <c r="BF95">
        <f>ABS($B$95-$D$95)</f>
        <v>0.95600300000000082</v>
      </c>
      <c r="BG95">
        <f>ABS($F$95-$H$95)</f>
        <v>3.2090619999999994</v>
      </c>
      <c r="BL95">
        <f>SQRT((ABS($A$95-$E$95)^2+(ABS($B$95-$F$95)^2)))</f>
        <v>1.617619540250431</v>
      </c>
      <c r="BM95">
        <f>SQRT((ABS($C$95-$G$95)^2+(ABS($D$95-$H$95)^2)))</f>
        <v>5.4587516398321307</v>
      </c>
      <c r="BO95">
        <f>SQRT((ABS($A$95-$G$95)^2+(ABS($B$95-$H$95)^2)))</f>
        <v>1.9349430628356994</v>
      </c>
      <c r="BP95">
        <f>SQRT((ABS($C$95-$E$95)^2+(ABS($D$95-$F$95)^2)))</f>
        <v>7.3164453473736888</v>
      </c>
      <c r="BR95">
        <f>DEGREES(ACOS((3.55018219498774^2+15.802881^2-14.6404514740077^2)/(2*3.55018219498774*15.802881)))</f>
        <v>64.677510536335774</v>
      </c>
      <c r="BU95">
        <v>12</v>
      </c>
      <c r="BV95">
        <v>2</v>
      </c>
      <c r="BW95">
        <v>0</v>
      </c>
      <c r="BX95">
        <v>3</v>
      </c>
      <c r="BY95">
        <v>14</v>
      </c>
      <c r="BZ95">
        <v>2</v>
      </c>
      <c r="CA95">
        <v>9</v>
      </c>
      <c r="CB95">
        <v>7</v>
      </c>
      <c r="CC95">
        <v>12</v>
      </c>
      <c r="CD95">
        <v>0</v>
      </c>
      <c r="CE95">
        <v>9</v>
      </c>
      <c r="CF95">
        <v>10</v>
      </c>
      <c r="CG95">
        <v>10</v>
      </c>
      <c r="CH95">
        <v>0</v>
      </c>
      <c r="CI95">
        <v>7</v>
      </c>
      <c r="CJ95">
        <v>10</v>
      </c>
      <c r="CL95">
        <v>17</v>
      </c>
      <c r="CM95">
        <v>3</v>
      </c>
      <c r="CN95">
        <v>2</v>
      </c>
      <c r="CO95">
        <v>0</v>
      </c>
      <c r="CP95">
        <v>13</v>
      </c>
      <c r="CQ95">
        <v>3</v>
      </c>
      <c r="CR95">
        <v>12</v>
      </c>
      <c r="CS95">
        <v>7</v>
      </c>
      <c r="CT95">
        <v>17</v>
      </c>
      <c r="CU95">
        <v>5</v>
      </c>
      <c r="CV95">
        <v>12</v>
      </c>
      <c r="CW95">
        <v>12</v>
      </c>
      <c r="CX95">
        <v>14</v>
      </c>
      <c r="CY95">
        <v>5</v>
      </c>
      <c r="CZ95">
        <v>7</v>
      </c>
      <c r="DA95">
        <v>12</v>
      </c>
      <c r="DC95">
        <f>((2/12)*100)</f>
        <v>16.666666666666664</v>
      </c>
      <c r="DD95">
        <f>((0/12)*100)</f>
        <v>0</v>
      </c>
      <c r="DE95">
        <f>((3/12)*100)</f>
        <v>25</v>
      </c>
      <c r="DF95">
        <f>((2/14)*100)</f>
        <v>14.285714285714285</v>
      </c>
      <c r="DG95">
        <f>((9/14)*100)</f>
        <v>64.285714285714292</v>
      </c>
      <c r="DH95">
        <f>((7/14)*100)</f>
        <v>50</v>
      </c>
      <c r="DI95">
        <f>((0/12)*100)</f>
        <v>0</v>
      </c>
      <c r="DJ95">
        <f>((9/12)*100)</f>
        <v>75</v>
      </c>
      <c r="DK95">
        <f>((10/12)*100)</f>
        <v>83.333333333333343</v>
      </c>
      <c r="DL95">
        <f>((0/10)*100)</f>
        <v>0</v>
      </c>
      <c r="DM95">
        <f>((7/10)*100)</f>
        <v>70</v>
      </c>
      <c r="DN95">
        <f>((10/10)*100)</f>
        <v>100</v>
      </c>
      <c r="DP95">
        <f>((3/17)*100)</f>
        <v>17.647058823529413</v>
      </c>
      <c r="DQ95">
        <f>((2/17)*100)</f>
        <v>11.76470588235294</v>
      </c>
      <c r="DR95">
        <f>((0/17)*100)</f>
        <v>0</v>
      </c>
      <c r="DS95">
        <f>((3/13)*100)</f>
        <v>23.076923076923077</v>
      </c>
      <c r="DT95">
        <f>((12/13)*100)</f>
        <v>92.307692307692307</v>
      </c>
      <c r="DU95">
        <f>((7/13)*100)</f>
        <v>53.846153846153847</v>
      </c>
      <c r="DV95">
        <f>((5/17)*100)</f>
        <v>29.411764705882355</v>
      </c>
      <c r="DW95">
        <f>((12/17)*100)</f>
        <v>70.588235294117652</v>
      </c>
      <c r="DX95">
        <f>((12/17)*100)</f>
        <v>70.588235294117652</v>
      </c>
      <c r="DY95">
        <f>((5/14)*100)</f>
        <v>35.714285714285715</v>
      </c>
      <c r="DZ95">
        <f>((7/14)*100)</f>
        <v>50</v>
      </c>
      <c r="EA95">
        <f>((12/14)*100)</f>
        <v>85.714285714285708</v>
      </c>
    </row>
    <row r="96" spans="1:131" x14ac:dyDescent="0.25">
      <c r="A96">
        <v>90.826173000000011</v>
      </c>
      <c r="B96">
        <v>9.3087909999999994</v>
      </c>
      <c r="C96">
        <v>98.466098000000002</v>
      </c>
      <c r="D96">
        <v>6.9445490000000003</v>
      </c>
      <c r="E96">
        <v>90.762473</v>
      </c>
      <c r="F96">
        <v>10.330774999999999</v>
      </c>
      <c r="G96">
        <v>91.352952000000002</v>
      </c>
      <c r="H96">
        <v>6.0869070000000001</v>
      </c>
      <c r="K96">
        <f>(9/200)</f>
        <v>4.4999999999999998E-2</v>
      </c>
      <c r="L96">
        <f>(13/200)</f>
        <v>6.5000000000000002E-2</v>
      </c>
      <c r="M96">
        <f>(11/200)</f>
        <v>5.5E-2</v>
      </c>
      <c r="N96">
        <f>(11/200)</f>
        <v>5.5E-2</v>
      </c>
      <c r="P96">
        <f>(15/200)</f>
        <v>7.4999999999999997E-2</v>
      </c>
      <c r="Q96">
        <f>(12/200)</f>
        <v>0.06</v>
      </c>
      <c r="R96">
        <f>(13/200)</f>
        <v>6.5000000000000002E-2</v>
      </c>
      <c r="S96">
        <f>(15/200)</f>
        <v>7.4999999999999997E-2</v>
      </c>
      <c r="U96">
        <f>0.045+0.075</f>
        <v>0.12</v>
      </c>
      <c r="V96">
        <f>0.065+0.06</f>
        <v>0.125</v>
      </c>
      <c r="W96">
        <f>0.055+0.065</f>
        <v>0.12</v>
      </c>
      <c r="X96">
        <f>0.055+0.075</f>
        <v>0.13</v>
      </c>
      <c r="Z96">
        <f>SQRT((ABS($A$97-$A$96)^2+(ABS($B$97-$B$96)^2)))</f>
        <v>17.115678625880214</v>
      </c>
      <c r="AA96">
        <f>SQRT((ABS($C$97-$C$96)^2+(ABS($D$97-$D$96)^2)))</f>
        <v>17.742545001415255</v>
      </c>
      <c r="AB96">
        <f>SQRT((ABS($E$97-$E$96)^2+(ABS($F$97-$F$96)^2)))</f>
        <v>16.815981226965857</v>
      </c>
      <c r="AC96">
        <f>SQRT((ABS($G$97-$G$96)^2+(ABS($H$97-$H$96)^2)))</f>
        <v>18.026614357520387</v>
      </c>
      <c r="AJ96">
        <f>1/0.12</f>
        <v>8.3333333333333339</v>
      </c>
      <c r="AK96">
        <f>1/0.125</f>
        <v>8</v>
      </c>
      <c r="AL96">
        <f>1/0.12</f>
        <v>8.3333333333333339</v>
      </c>
      <c r="AM96">
        <f>1/0.13</f>
        <v>7.6923076923076916</v>
      </c>
      <c r="AO96">
        <f>$Z96/$U96</f>
        <v>142.63065521566847</v>
      </c>
      <c r="AP96">
        <f>$AA96/$V96</f>
        <v>141.94036001132204</v>
      </c>
      <c r="AQ96">
        <f>$AB96/$W96</f>
        <v>140.13317689138213</v>
      </c>
      <c r="AR96">
        <f>$AC96/$X96</f>
        <v>138.66626428861835</v>
      </c>
      <c r="AV96">
        <f>((0.045/0.12)*100)</f>
        <v>37.5</v>
      </c>
      <c r="AW96">
        <f>((0.065/0.125)*100)</f>
        <v>52</v>
      </c>
      <c r="AX96">
        <f>((0.055/0.12)*100)</f>
        <v>45.833333333333336</v>
      </c>
      <c r="AY96">
        <f>((0.055/0.13)*100)</f>
        <v>42.307692307692307</v>
      </c>
      <c r="BA96">
        <f>((0.075/0.12)*100)</f>
        <v>62.5</v>
      </c>
      <c r="BB96">
        <f>((0.06/0.125)*100)</f>
        <v>48</v>
      </c>
      <c r="BC96">
        <f>((0.065/0.12)*100)</f>
        <v>54.166666666666671</v>
      </c>
      <c r="BD96">
        <f>((0.075/0.13)*100)</f>
        <v>57.692307692307686</v>
      </c>
      <c r="BF96">
        <f>ABS($B$96-$D$96)</f>
        <v>2.3642419999999991</v>
      </c>
      <c r="BG96">
        <f>ABS($F$96-$H$96)</f>
        <v>4.2438679999999991</v>
      </c>
      <c r="BL96">
        <f>SQRT((ABS($A$96-$E$96)^2+(ABS($B$96-$F$96)^2)))</f>
        <v>1.0239672779224935</v>
      </c>
      <c r="BM96">
        <f>SQRT((ABS($C$96-$G$96)^2+(ABS($D$96-$H$96)^2)))</f>
        <v>7.1646629939921116</v>
      </c>
      <c r="BO96">
        <f>SQRT((ABS($A$96-$G$96)^2+(ABS($B$96-$H$96)^2)))</f>
        <v>3.2646642437311963</v>
      </c>
      <c r="BP96">
        <f>SQRT((ABS($C$96-$E$96)^2+(ABS($D$96-$F$96)^2)))</f>
        <v>8.415008298492701</v>
      </c>
      <c r="BR96">
        <f>DEGREES(ACOS((19.1165147046611^2+16.8159812269659^2-4.96328970754408^2)/(2*19.1165147046611*16.8159812269659)))</f>
        <v>14.089654273074023</v>
      </c>
      <c r="BS96">
        <f>DEGREES(ACOS((14.6404514740077^2+14.91085285848^2-4.28474982360289^2)/(2*14.6404514740077*14.91085285848)))</f>
        <v>16.641046517589839</v>
      </c>
      <c r="BU96">
        <v>9</v>
      </c>
      <c r="BV96">
        <v>0</v>
      </c>
      <c r="BW96">
        <v>0</v>
      </c>
      <c r="BX96">
        <v>0</v>
      </c>
      <c r="BY96">
        <v>13</v>
      </c>
      <c r="BZ96">
        <v>0</v>
      </c>
      <c r="CA96">
        <v>9</v>
      </c>
      <c r="CB96">
        <v>7</v>
      </c>
      <c r="CC96">
        <v>11</v>
      </c>
      <c r="CD96">
        <v>0</v>
      </c>
      <c r="CE96">
        <v>9</v>
      </c>
      <c r="CF96">
        <v>9</v>
      </c>
      <c r="CG96">
        <v>11</v>
      </c>
      <c r="CH96">
        <v>1</v>
      </c>
      <c r="CI96">
        <v>7</v>
      </c>
      <c r="CJ96">
        <v>9</v>
      </c>
      <c r="CL96">
        <v>15</v>
      </c>
      <c r="CM96">
        <v>3</v>
      </c>
      <c r="CN96">
        <v>3</v>
      </c>
      <c r="CO96">
        <v>5</v>
      </c>
      <c r="CP96">
        <v>12</v>
      </c>
      <c r="CQ96">
        <v>3</v>
      </c>
      <c r="CR96">
        <v>9</v>
      </c>
      <c r="CS96">
        <v>9</v>
      </c>
      <c r="CT96">
        <v>13</v>
      </c>
      <c r="CU96">
        <v>4</v>
      </c>
      <c r="CV96">
        <v>9</v>
      </c>
      <c r="CW96">
        <v>13</v>
      </c>
      <c r="CX96">
        <v>15</v>
      </c>
      <c r="CY96">
        <v>6</v>
      </c>
      <c r="CZ96">
        <v>9</v>
      </c>
      <c r="DA96">
        <v>13</v>
      </c>
      <c r="DC96">
        <f>((0/9)*100)</f>
        <v>0</v>
      </c>
      <c r="DD96">
        <f>((0/9)*100)</f>
        <v>0</v>
      </c>
      <c r="DE96">
        <f>((0/9)*100)</f>
        <v>0</v>
      </c>
      <c r="DF96">
        <f>((0/13)*100)</f>
        <v>0</v>
      </c>
      <c r="DG96">
        <f>((9/13)*100)</f>
        <v>69.230769230769226</v>
      </c>
      <c r="DH96">
        <f>((7/13)*100)</f>
        <v>53.846153846153847</v>
      </c>
      <c r="DI96">
        <f>((0/11)*100)</f>
        <v>0</v>
      </c>
      <c r="DJ96">
        <f>((9/11)*100)</f>
        <v>81.818181818181827</v>
      </c>
      <c r="DK96">
        <f>((9/11)*100)</f>
        <v>81.818181818181827</v>
      </c>
      <c r="DL96">
        <f>((1/11)*100)</f>
        <v>9.0909090909090917</v>
      </c>
      <c r="DM96">
        <f>((7/11)*100)</f>
        <v>63.636363636363633</v>
      </c>
      <c r="DN96">
        <f>((9/11)*100)</f>
        <v>81.818181818181827</v>
      </c>
      <c r="DP96">
        <f>((3/15)*100)</f>
        <v>20</v>
      </c>
      <c r="DQ96">
        <f>((3/15)*100)</f>
        <v>20</v>
      </c>
      <c r="DR96">
        <f>((5/15)*100)</f>
        <v>33.333333333333329</v>
      </c>
      <c r="DS96">
        <f>((3/12)*100)</f>
        <v>25</v>
      </c>
      <c r="DT96">
        <f>((9/12)*100)</f>
        <v>75</v>
      </c>
      <c r="DU96">
        <f>((9/12)*100)</f>
        <v>75</v>
      </c>
      <c r="DV96">
        <f>((4/13)*100)</f>
        <v>30.76923076923077</v>
      </c>
      <c r="DW96">
        <f>((9/13)*100)</f>
        <v>69.230769230769226</v>
      </c>
      <c r="DX96">
        <f>((13/13)*100)</f>
        <v>100</v>
      </c>
      <c r="DY96">
        <f>((6/15)*100)</f>
        <v>40</v>
      </c>
      <c r="DZ96">
        <f>((9/15)*100)</f>
        <v>60</v>
      </c>
      <c r="EA96">
        <f>((13/15)*100)</f>
        <v>86.666666666666671</v>
      </c>
    </row>
    <row r="97" spans="1:131" x14ac:dyDescent="0.25">
      <c r="A97">
        <v>107.93756</v>
      </c>
      <c r="B97">
        <v>8.9255289999999992</v>
      </c>
      <c r="C97">
        <v>116.20779700000001</v>
      </c>
      <c r="D97">
        <v>7.1178109999999997</v>
      </c>
      <c r="E97">
        <v>107.57609100000001</v>
      </c>
      <c r="F97">
        <v>10.612686999999999</v>
      </c>
      <c r="G97">
        <v>109.37929800000001</v>
      </c>
      <c r="H97">
        <v>5.9885450000000002</v>
      </c>
      <c r="K97">
        <f>(11/200)</f>
        <v>5.5E-2</v>
      </c>
      <c r="L97">
        <f>(12/200)</f>
        <v>0.06</v>
      </c>
      <c r="M97">
        <f>(13/200)</f>
        <v>6.5000000000000002E-2</v>
      </c>
      <c r="N97">
        <f>(16/200)</f>
        <v>0.08</v>
      </c>
      <c r="P97">
        <f>(16/200)</f>
        <v>0.08</v>
      </c>
      <c r="Q97">
        <f>(12/200)</f>
        <v>0.06</v>
      </c>
      <c r="R97">
        <f>(15/200)</f>
        <v>7.4999999999999997E-2</v>
      </c>
      <c r="S97">
        <f>(14/200)</f>
        <v>7.0000000000000007E-2</v>
      </c>
      <c r="U97">
        <f>0.055+0.08</f>
        <v>0.13500000000000001</v>
      </c>
      <c r="V97">
        <f>0.06+0.06</f>
        <v>0.12</v>
      </c>
      <c r="W97">
        <f>0.065+0.075</f>
        <v>0.14000000000000001</v>
      </c>
      <c r="X97">
        <f>0.08+0.07</f>
        <v>0.15000000000000002</v>
      </c>
      <c r="Z97">
        <f>SQRT((ABS($A$98-$A$97)^2+(ABS($B$98-$B$97)^2)))</f>
        <v>18.720968593301929</v>
      </c>
      <c r="AA97">
        <f>SQRT((ABS($C$98-$C$97)^2+(ABS($D$98-$D$97)^2)))</f>
        <v>16.241328910393769</v>
      </c>
      <c r="AB97">
        <f>SQRT((ABS($E$98-$E$97)^2+(ABS($F$98-$F$97)^2)))</f>
        <v>20.083556510066263</v>
      </c>
      <c r="AC97">
        <f>SQRT((ABS($G$98-$G$97)^2+(ABS($H$98-$H$97)^2)))</f>
        <v>21.147164635860989</v>
      </c>
      <c r="AJ97">
        <f>1/0.135</f>
        <v>7.4074074074074066</v>
      </c>
      <c r="AK97">
        <f>1/0.12</f>
        <v>8.3333333333333339</v>
      </c>
      <c r="AL97">
        <f>1/0.14</f>
        <v>7.1428571428571423</v>
      </c>
      <c r="AM97">
        <f>1/0.15</f>
        <v>6.666666666666667</v>
      </c>
      <c r="AO97">
        <f>$Z97/$U97</f>
        <v>138.67384143186612</v>
      </c>
      <c r="AP97">
        <f>$AA97/$V97</f>
        <v>135.34440758661475</v>
      </c>
      <c r="AQ97">
        <f>$AB97/$W97</f>
        <v>143.45397507190185</v>
      </c>
      <c r="AR97">
        <f>$AC97/$X97</f>
        <v>140.98109757240658</v>
      </c>
      <c r="AV97">
        <f>((0.055/0.135)*100)</f>
        <v>40.74074074074074</v>
      </c>
      <c r="AW97">
        <f>((0.06/0.12)*100)</f>
        <v>50</v>
      </c>
      <c r="AX97">
        <f>((0.065/0.14)*100)</f>
        <v>46.428571428571423</v>
      </c>
      <c r="AY97">
        <f>((0.08/0.15)*100)</f>
        <v>53.333333333333336</v>
      </c>
      <c r="BA97">
        <f>((0.08/0.135)*100)</f>
        <v>59.259259259259252</v>
      </c>
      <c r="BB97">
        <f>((0.06/0.12)*100)</f>
        <v>50</v>
      </c>
      <c r="BC97">
        <f>((0.075/0.14)*100)</f>
        <v>53.571428571428569</v>
      </c>
      <c r="BD97">
        <f>((0.07/0.15)*100)</f>
        <v>46.666666666666671</v>
      </c>
      <c r="BF97">
        <f>ABS($B$97-$D$97)</f>
        <v>1.8077179999999995</v>
      </c>
      <c r="BG97">
        <f>ABS($F$97-$H$97)</f>
        <v>4.6241419999999991</v>
      </c>
      <c r="BL97">
        <f>SQRT((ABS($A$97-$E$97)^2+(ABS($B$97-$F$97)^2)))</f>
        <v>1.7254454366699052</v>
      </c>
      <c r="BM97">
        <f>SQRT((ABS($C$97-$G$97)^2+(ABS($D$97-$H$97)^2)))</f>
        <v>6.9212455737213299</v>
      </c>
      <c r="BO97">
        <f>SQRT((ABS($A$97-$G$97)^2+(ABS($B$97-$H$97)^2)))</f>
        <v>3.2717706944252676</v>
      </c>
      <c r="BP97">
        <f>SQRT((ABS($C$97-$E$97)^2+(ABS($D$97-$F$97)^2)))</f>
        <v>9.3123845885901932</v>
      </c>
      <c r="BR97">
        <f>DEGREES(ACOS((5.01771227556592^2+28.8724343313657^2-26.2814987504818^2)/(2*5.01771227556592*28.8724343313657)))</f>
        <v>54.543537793996222</v>
      </c>
      <c r="BS97">
        <f>DEGREES(ACOS((18.581666107707^2+21.147164635861^2-5.01771227556592^2)/(2*18.581666107707*21.147164635861)))</f>
        <v>12.488780748548159</v>
      </c>
      <c r="BU97">
        <v>11</v>
      </c>
      <c r="BV97">
        <v>2</v>
      </c>
      <c r="BW97">
        <v>0</v>
      </c>
      <c r="BX97">
        <v>1</v>
      </c>
      <c r="BY97">
        <v>12</v>
      </c>
      <c r="BZ97">
        <v>2</v>
      </c>
      <c r="CA97">
        <v>7</v>
      </c>
      <c r="CB97">
        <v>6</v>
      </c>
      <c r="CC97">
        <v>13</v>
      </c>
      <c r="CD97">
        <v>2</v>
      </c>
      <c r="CE97">
        <v>7</v>
      </c>
      <c r="CF97">
        <v>12</v>
      </c>
      <c r="CG97">
        <v>16</v>
      </c>
      <c r="CH97">
        <v>6</v>
      </c>
      <c r="CI97">
        <v>6</v>
      </c>
      <c r="CJ97">
        <v>12</v>
      </c>
      <c r="CL97">
        <v>16</v>
      </c>
      <c r="CM97">
        <v>3</v>
      </c>
      <c r="CN97">
        <v>5</v>
      </c>
      <c r="CO97">
        <v>6</v>
      </c>
      <c r="CP97">
        <v>12</v>
      </c>
      <c r="CQ97">
        <v>3</v>
      </c>
      <c r="CR97">
        <v>10</v>
      </c>
      <c r="CS97">
        <v>8</v>
      </c>
      <c r="CT97">
        <v>15</v>
      </c>
      <c r="CU97">
        <v>4</v>
      </c>
      <c r="CV97">
        <v>10</v>
      </c>
      <c r="CW97">
        <v>13</v>
      </c>
      <c r="CX97">
        <v>14</v>
      </c>
      <c r="CY97">
        <v>4</v>
      </c>
      <c r="CZ97">
        <v>8</v>
      </c>
      <c r="DA97">
        <v>13</v>
      </c>
      <c r="DC97">
        <f>((2/11)*100)</f>
        <v>18.181818181818183</v>
      </c>
      <c r="DD97">
        <f>((0/11)*100)</f>
        <v>0</v>
      </c>
      <c r="DE97">
        <f>((1/11)*100)</f>
        <v>9.0909090909090917</v>
      </c>
      <c r="DF97">
        <f>((2/12)*100)</f>
        <v>16.666666666666664</v>
      </c>
      <c r="DG97">
        <f>((7/12)*100)</f>
        <v>58.333333333333336</v>
      </c>
      <c r="DH97">
        <f>((6/12)*100)</f>
        <v>50</v>
      </c>
      <c r="DI97">
        <f>((2/13)*100)</f>
        <v>15.384615384615385</v>
      </c>
      <c r="DJ97">
        <f>((7/13)*100)</f>
        <v>53.846153846153847</v>
      </c>
      <c r="DK97">
        <f>((12/13)*100)</f>
        <v>92.307692307692307</v>
      </c>
      <c r="DL97">
        <f>((6/16)*100)</f>
        <v>37.5</v>
      </c>
      <c r="DM97">
        <f>((6/16)*100)</f>
        <v>37.5</v>
      </c>
      <c r="DN97">
        <f>((12/16)*100)</f>
        <v>75</v>
      </c>
      <c r="DP97">
        <f>((3/16)*100)</f>
        <v>18.75</v>
      </c>
      <c r="DQ97">
        <f>((5/16)*100)</f>
        <v>31.25</v>
      </c>
      <c r="DR97">
        <f>((6/16)*100)</f>
        <v>37.5</v>
      </c>
      <c r="DS97">
        <f>((3/12)*100)</f>
        <v>25</v>
      </c>
      <c r="DT97">
        <f>((10/12)*100)</f>
        <v>83.333333333333343</v>
      </c>
      <c r="DU97">
        <f>((8/12)*100)</f>
        <v>66.666666666666657</v>
      </c>
      <c r="DV97">
        <f>((4/15)*100)</f>
        <v>26.666666666666668</v>
      </c>
      <c r="DW97">
        <f>((10/15)*100)</f>
        <v>66.666666666666657</v>
      </c>
      <c r="DX97">
        <f>((13/15)*100)</f>
        <v>86.666666666666671</v>
      </c>
      <c r="DY97">
        <f>((4/14)*100)</f>
        <v>28.571428571428569</v>
      </c>
      <c r="DZ97">
        <f>((8/14)*100)</f>
        <v>57.142857142857139</v>
      </c>
      <c r="EA97">
        <f>((13/14)*100)</f>
        <v>92.857142857142861</v>
      </c>
    </row>
    <row r="98" spans="1:131" x14ac:dyDescent="0.25">
      <c r="A98">
        <v>126.64427900000001</v>
      </c>
      <c r="B98">
        <v>8.1952350000000003</v>
      </c>
      <c r="C98">
        <v>132.43630899999999</v>
      </c>
      <c r="D98">
        <v>6.4727040000000002</v>
      </c>
      <c r="E98">
        <v>127.628207</v>
      </c>
      <c r="F98">
        <v>9.48935</v>
      </c>
      <c r="G98">
        <v>130.51791300000002</v>
      </c>
      <c r="H98">
        <v>5.3872730000000004</v>
      </c>
      <c r="K98">
        <f>(12/200)</f>
        <v>0.06</v>
      </c>
      <c r="L98">
        <f>(13/200)</f>
        <v>6.5000000000000002E-2</v>
      </c>
      <c r="M98">
        <f>(12/200)</f>
        <v>0.06</v>
      </c>
      <c r="N98">
        <f>(12/200)</f>
        <v>0.06</v>
      </c>
      <c r="P98">
        <f>(14/200)</f>
        <v>7.0000000000000007E-2</v>
      </c>
      <c r="Q98">
        <f>(11/200)</f>
        <v>5.5E-2</v>
      </c>
      <c r="R98">
        <f>(13/200)</f>
        <v>6.5000000000000002E-2</v>
      </c>
      <c r="S98">
        <f>(12/200)</f>
        <v>0.06</v>
      </c>
      <c r="U98">
        <f>0.06+0.07</f>
        <v>0.13</v>
      </c>
      <c r="V98">
        <f>0.065+0.055</f>
        <v>0.12</v>
      </c>
      <c r="W98">
        <f>0.06+0.065</f>
        <v>0.125</v>
      </c>
      <c r="X98">
        <f>0.06+0.06</f>
        <v>0.12</v>
      </c>
      <c r="Z98">
        <f>SQRT((ABS($A$99-$A$98)^2+(ABS($B$99-$B$98)^2)))</f>
        <v>27.747102969090403</v>
      </c>
      <c r="AA98">
        <f>SQRT((ABS($C$99-$C$98)^2+(ABS($D$99-$D$98)^2)))</f>
        <v>27.309796280314824</v>
      </c>
      <c r="AB98">
        <f>SQRT((ABS($E$99-$E$98)^2+(ABS($F$99-$F$98)^2)))</f>
        <v>28.87243433136571</v>
      </c>
      <c r="AC98">
        <f>SQRT((ABS($G$99-$G$98)^2+(ABS($H$99-$H$98)^2)))</f>
        <v>28.404814276763084</v>
      </c>
      <c r="AJ98">
        <f>1/0.13</f>
        <v>7.6923076923076916</v>
      </c>
      <c r="AK98">
        <f>1/0.12</f>
        <v>8.3333333333333339</v>
      </c>
      <c r="AL98">
        <f>1/0.125</f>
        <v>8</v>
      </c>
      <c r="AM98">
        <f>1/0.12</f>
        <v>8.3333333333333339</v>
      </c>
      <c r="AO98">
        <f>$Z98/$U98</f>
        <v>213.4392536083877</v>
      </c>
      <c r="AP98">
        <f>$AA98/$V98</f>
        <v>227.58163566929022</v>
      </c>
      <c r="AQ98">
        <f>$AB98/$W98</f>
        <v>230.97947465092568</v>
      </c>
      <c r="AR98">
        <f>$AC98/$X98</f>
        <v>236.70678563969238</v>
      </c>
      <c r="AV98">
        <f>((0.06/0.13)*100)</f>
        <v>46.153846153846153</v>
      </c>
      <c r="AW98">
        <f>((0.065/0.12)*100)</f>
        <v>54.166666666666671</v>
      </c>
      <c r="AX98">
        <f>((0.06/0.125)*100)</f>
        <v>48</v>
      </c>
      <c r="AY98">
        <f>((0.06/0.12)*100)</f>
        <v>50</v>
      </c>
      <c r="BA98">
        <f>((0.07/0.13)*100)</f>
        <v>53.846153846153854</v>
      </c>
      <c r="BB98">
        <f>((0.055/0.12)*100)</f>
        <v>45.833333333333336</v>
      </c>
      <c r="BC98">
        <f>((0.065/0.125)*100)</f>
        <v>52</v>
      </c>
      <c r="BD98">
        <f>((0.06/0.12)*100)</f>
        <v>50</v>
      </c>
      <c r="BF98">
        <f>ABS($B$98-$D$98)</f>
        <v>1.722531</v>
      </c>
      <c r="BG98">
        <f>ABS($F$98-$H$98)</f>
        <v>4.1020769999999995</v>
      </c>
      <c r="BL98">
        <f>SQRT((ABS($A$98-$E$98)^2+(ABS($B$98-$F$98)^2)))</f>
        <v>1.6256838383920111</v>
      </c>
      <c r="BM98">
        <f>SQRT((ABS($C$98-$G$98)^2+(ABS($D$98-$H$98)^2)))</f>
        <v>2.204178683450345</v>
      </c>
      <c r="BO98">
        <f>SQRT((ABS($A$98-$G$98)^2+(ABS($B$98-$H$98)^2)))</f>
        <v>4.7843171884188527</v>
      </c>
      <c r="BP98">
        <f>SQRT((ABS($C$98-$E$98)^2+(ABS($D$98-$F$98)^2)))</f>
        <v>5.6760900214601868</v>
      </c>
      <c r="BR98">
        <f>DEGREES(ACOS((4.52196385075423^2+21.9291180581211^2-19.8626011585203^2)/(2*4.52196385075423*21.9291180581211)))</f>
        <v>57.413872937817651</v>
      </c>
      <c r="BS98">
        <f>DEGREES(ACOS((26.2814987504818^2+28.4048142767631^2-4.52196385075423^2)/(2*26.2814987504818*28.4048142767631)))</f>
        <v>8.379703224829246</v>
      </c>
      <c r="BU98">
        <v>12</v>
      </c>
      <c r="BV98">
        <v>5</v>
      </c>
      <c r="BW98">
        <v>2</v>
      </c>
      <c r="BX98">
        <v>6</v>
      </c>
      <c r="BY98">
        <v>13</v>
      </c>
      <c r="BZ98">
        <v>5</v>
      </c>
      <c r="CA98">
        <v>5</v>
      </c>
      <c r="CB98">
        <v>2</v>
      </c>
      <c r="CC98">
        <v>12</v>
      </c>
      <c r="CD98">
        <v>3</v>
      </c>
      <c r="CE98">
        <v>5</v>
      </c>
      <c r="CF98">
        <v>9</v>
      </c>
      <c r="CG98">
        <v>12</v>
      </c>
      <c r="CH98">
        <v>6</v>
      </c>
      <c r="CI98">
        <v>2</v>
      </c>
      <c r="CJ98">
        <v>9</v>
      </c>
      <c r="CL98">
        <v>14</v>
      </c>
      <c r="CM98">
        <v>4</v>
      </c>
      <c r="CN98">
        <v>3</v>
      </c>
      <c r="CO98">
        <v>4</v>
      </c>
      <c r="CP98">
        <v>11</v>
      </c>
      <c r="CQ98">
        <v>4</v>
      </c>
      <c r="CR98">
        <v>5</v>
      </c>
      <c r="CS98">
        <v>1</v>
      </c>
      <c r="CT98">
        <v>13</v>
      </c>
      <c r="CU98">
        <v>3</v>
      </c>
      <c r="CV98">
        <v>5</v>
      </c>
      <c r="CW98">
        <v>9</v>
      </c>
      <c r="CX98">
        <v>12</v>
      </c>
      <c r="CY98">
        <v>6</v>
      </c>
      <c r="CZ98">
        <v>1</v>
      </c>
      <c r="DA98">
        <v>9</v>
      </c>
      <c r="DC98">
        <f>((5/12)*100)</f>
        <v>41.666666666666671</v>
      </c>
      <c r="DD98">
        <f>((2/12)*100)</f>
        <v>16.666666666666664</v>
      </c>
      <c r="DE98">
        <f>((6/12)*100)</f>
        <v>50</v>
      </c>
      <c r="DF98">
        <f>((5/13)*100)</f>
        <v>38.461538461538467</v>
      </c>
      <c r="DG98">
        <f>((5/13)*100)</f>
        <v>38.461538461538467</v>
      </c>
      <c r="DH98">
        <f>((2/13)*100)</f>
        <v>15.384615384615385</v>
      </c>
      <c r="DI98">
        <f>((3/12)*100)</f>
        <v>25</v>
      </c>
      <c r="DJ98">
        <f>((5/12)*100)</f>
        <v>41.666666666666671</v>
      </c>
      <c r="DK98">
        <f>((9/12)*100)</f>
        <v>75</v>
      </c>
      <c r="DL98">
        <f>((6/12)*100)</f>
        <v>50</v>
      </c>
      <c r="DM98">
        <f>((2/12)*100)</f>
        <v>16.666666666666664</v>
      </c>
      <c r="DN98">
        <f>((9/12)*100)</f>
        <v>75</v>
      </c>
      <c r="DP98">
        <f>((4/14)*100)</f>
        <v>28.571428571428569</v>
      </c>
      <c r="DQ98">
        <f>((3/14)*100)</f>
        <v>21.428571428571427</v>
      </c>
      <c r="DR98">
        <f>((4/14)*100)</f>
        <v>28.571428571428569</v>
      </c>
      <c r="DS98">
        <f>((4/11)*100)</f>
        <v>36.363636363636367</v>
      </c>
      <c r="DT98">
        <f>((5/11)*100)</f>
        <v>45.454545454545453</v>
      </c>
      <c r="DU98">
        <f>((1/11)*100)</f>
        <v>9.0909090909090917</v>
      </c>
      <c r="DV98">
        <f>((3/13)*100)</f>
        <v>23.076923076923077</v>
      </c>
      <c r="DW98">
        <f>((5/13)*100)</f>
        <v>38.461538461538467</v>
      </c>
      <c r="DX98">
        <f>((9/13)*100)</f>
        <v>69.230769230769226</v>
      </c>
      <c r="DY98">
        <f>((6/12)*100)</f>
        <v>50</v>
      </c>
      <c r="DZ98">
        <f>((1/12)*100)</f>
        <v>8.3333333333333321</v>
      </c>
      <c r="EA98">
        <f>((9/12)*100)</f>
        <v>75</v>
      </c>
    </row>
    <row r="99" spans="1:131" x14ac:dyDescent="0.25">
      <c r="A99">
        <v>154.390624</v>
      </c>
      <c r="B99">
        <v>8.4003259999999997</v>
      </c>
      <c r="C99">
        <v>159.745328</v>
      </c>
      <c r="D99">
        <v>6.2666599999999999</v>
      </c>
      <c r="E99">
        <v>156.50026199999999</v>
      </c>
      <c r="F99">
        <v>9.3413489999999992</v>
      </c>
      <c r="G99">
        <v>158.922404</v>
      </c>
      <c r="H99">
        <v>5.5227909999999998</v>
      </c>
      <c r="K99">
        <f>(12/200)</f>
        <v>0.06</v>
      </c>
      <c r="L99">
        <f>(13/200)</f>
        <v>6.5000000000000002E-2</v>
      </c>
      <c r="M99">
        <f>(13/200)</f>
        <v>6.5000000000000002E-2</v>
      </c>
      <c r="N99">
        <f>(13/200)</f>
        <v>6.5000000000000002E-2</v>
      </c>
      <c r="P99">
        <f>(12/200)</f>
        <v>0.06</v>
      </c>
      <c r="Q99">
        <f>(11/200)</f>
        <v>5.5E-2</v>
      </c>
      <c r="R99">
        <f>(11/200)</f>
        <v>5.5E-2</v>
      </c>
      <c r="S99">
        <f>(10/200)</f>
        <v>0.05</v>
      </c>
      <c r="U99">
        <f>0.06+0.06</f>
        <v>0.12</v>
      </c>
      <c r="V99">
        <f>0.065+0.055</f>
        <v>0.12</v>
      </c>
      <c r="W99">
        <f>0.065+0.055</f>
        <v>0.12</v>
      </c>
      <c r="X99">
        <f>0.065+0.05</f>
        <v>0.115</v>
      </c>
      <c r="Z99">
        <f>SQRT((ABS($A$100-$A$99)^2+(ABS($B$100-$B$99)^2)))</f>
        <v>19.469067586059712</v>
      </c>
      <c r="AA99">
        <f>SQRT((ABS($C$100-$C$99)^2+(ABS($D$100-$D$99)^2)))</f>
        <v>21.143227322255708</v>
      </c>
      <c r="AB99">
        <f>SQRT((ABS($E$100-$E$99)^2+(ABS($F$100-$F$99)^2)))</f>
        <v>21.929118058121087</v>
      </c>
      <c r="AC99">
        <f>SQRT((ABS($G$100-$G$99)^2+(ABS($H$100-$H$99)^2)))</f>
        <v>21.890759971676268</v>
      </c>
      <c r="AJ99">
        <f>1/0.12</f>
        <v>8.3333333333333339</v>
      </c>
      <c r="AK99">
        <f>1/0.12</f>
        <v>8.3333333333333339</v>
      </c>
      <c r="AL99">
        <f>1/0.12</f>
        <v>8.3333333333333339</v>
      </c>
      <c r="AM99">
        <f>1/0.115</f>
        <v>8.695652173913043</v>
      </c>
      <c r="AO99">
        <f>$Z99/$U99</f>
        <v>162.24222988383093</v>
      </c>
      <c r="AP99">
        <f>$AA99/$V99</f>
        <v>176.19356101879757</v>
      </c>
      <c r="AQ99">
        <f>$AB99/$W99</f>
        <v>182.74265048434239</v>
      </c>
      <c r="AR99">
        <f>$AC99/$X99</f>
        <v>190.35443453631535</v>
      </c>
      <c r="AV99">
        <f>((0.06/0.12)*100)</f>
        <v>50</v>
      </c>
      <c r="AW99">
        <f>((0.065/0.12)*100)</f>
        <v>54.166666666666671</v>
      </c>
      <c r="AX99">
        <f>((0.065/0.12)*100)</f>
        <v>54.166666666666671</v>
      </c>
      <c r="AY99">
        <f>((0.065/0.115)*100)</f>
        <v>56.521739130434781</v>
      </c>
      <c r="BA99">
        <f>((0.06/0.12)*100)</f>
        <v>50</v>
      </c>
      <c r="BB99">
        <f>((0.055/0.12)*100)</f>
        <v>45.833333333333336</v>
      </c>
      <c r="BC99">
        <f>((0.055/0.12)*100)</f>
        <v>45.833333333333336</v>
      </c>
      <c r="BD99">
        <f>((0.05/0.115)*100)</f>
        <v>43.478260869565219</v>
      </c>
      <c r="BF99">
        <f>ABS($B$99-$D$99)</f>
        <v>2.1336659999999998</v>
      </c>
      <c r="BG99">
        <f>ABS($F$99-$H$99)</f>
        <v>3.8185579999999995</v>
      </c>
      <c r="BL99">
        <f>SQRT((ABS($A$99-$E$99)^2+(ABS($B$99-$F$99)^2)))</f>
        <v>2.3099993025048633</v>
      </c>
      <c r="BM99">
        <f>SQRT((ABS($C$99-$G$99)^2+(ABS($D$99-$H$99)^2)))</f>
        <v>1.1092993279259664</v>
      </c>
      <c r="BO99">
        <f>SQRT((ABS($A$99-$G$99)^2+(ABS($B$99-$H$99)^2)))</f>
        <v>5.3681689284731879</v>
      </c>
      <c r="BP99">
        <f>SQRT((ABS($C$99-$E$99)^2+(ABS($D$99-$F$99)^2)))</f>
        <v>4.4703652860898346</v>
      </c>
      <c r="BR99">
        <f>DEGREES(ACOS((4.87100561778572^2+23.8647390245422^2-21.7297885149173^2)/(2*4.87100561778572*23.8647390245422)))</f>
        <v>58.617628991118508</v>
      </c>
      <c r="BS99">
        <f>DEGREES(ACOS((19.8626011585203^2+21.8907599716763^2-4.87100561778572^2)/(2*19.8626011585203*21.8907599716763)))</f>
        <v>12.191826676654955</v>
      </c>
      <c r="BU99">
        <v>12</v>
      </c>
      <c r="BV99">
        <v>5</v>
      </c>
      <c r="BW99">
        <v>3</v>
      </c>
      <c r="BX99">
        <v>6</v>
      </c>
      <c r="BY99">
        <v>13</v>
      </c>
      <c r="BZ99">
        <v>5</v>
      </c>
      <c r="CA99">
        <v>6</v>
      </c>
      <c r="CB99">
        <v>4</v>
      </c>
      <c r="CC99">
        <v>13</v>
      </c>
      <c r="CD99">
        <v>4</v>
      </c>
      <c r="CE99">
        <v>6</v>
      </c>
      <c r="CF99">
        <v>11</v>
      </c>
      <c r="CG99">
        <v>13</v>
      </c>
      <c r="CH99">
        <v>6</v>
      </c>
      <c r="CI99">
        <v>4</v>
      </c>
      <c r="CJ99">
        <v>11</v>
      </c>
      <c r="CL99">
        <v>12</v>
      </c>
      <c r="CM99">
        <v>4</v>
      </c>
      <c r="CN99">
        <v>3</v>
      </c>
      <c r="CO99">
        <v>6</v>
      </c>
      <c r="CP99">
        <v>11</v>
      </c>
      <c r="CQ99">
        <v>4</v>
      </c>
      <c r="CR99">
        <v>4</v>
      </c>
      <c r="CS99">
        <v>1</v>
      </c>
      <c r="CT99">
        <v>11</v>
      </c>
      <c r="CU99">
        <v>2</v>
      </c>
      <c r="CV99">
        <v>4</v>
      </c>
      <c r="CW99">
        <v>8</v>
      </c>
      <c r="CX99">
        <v>10</v>
      </c>
      <c r="CY99">
        <v>4</v>
      </c>
      <c r="CZ99">
        <v>1</v>
      </c>
      <c r="DA99">
        <v>8</v>
      </c>
      <c r="DC99">
        <f>((5/12)*100)</f>
        <v>41.666666666666671</v>
      </c>
      <c r="DD99">
        <f>((3/12)*100)</f>
        <v>25</v>
      </c>
      <c r="DE99">
        <f>((6/12)*100)</f>
        <v>50</v>
      </c>
      <c r="DF99">
        <f>((5/13)*100)</f>
        <v>38.461538461538467</v>
      </c>
      <c r="DG99">
        <f>((6/13)*100)</f>
        <v>46.153846153846153</v>
      </c>
      <c r="DH99">
        <f>((4/13)*100)</f>
        <v>30.76923076923077</v>
      </c>
      <c r="DI99">
        <f>((4/13)*100)</f>
        <v>30.76923076923077</v>
      </c>
      <c r="DJ99">
        <f>((6/13)*100)</f>
        <v>46.153846153846153</v>
      </c>
      <c r="DK99">
        <f>((11/13)*100)</f>
        <v>84.615384615384613</v>
      </c>
      <c r="DL99">
        <f>((6/13)*100)</f>
        <v>46.153846153846153</v>
      </c>
      <c r="DM99">
        <f>((4/13)*100)</f>
        <v>30.76923076923077</v>
      </c>
      <c r="DN99">
        <f>((11/13)*100)</f>
        <v>84.615384615384613</v>
      </c>
      <c r="DP99">
        <f>((4/12)*100)</f>
        <v>33.333333333333329</v>
      </c>
      <c r="DQ99">
        <f>((3/12)*100)</f>
        <v>25</v>
      </c>
      <c r="DR99">
        <f>((6/12)*100)</f>
        <v>50</v>
      </c>
      <c r="DS99">
        <f>((4/11)*100)</f>
        <v>36.363636363636367</v>
      </c>
      <c r="DT99">
        <f>((4/11)*100)</f>
        <v>36.363636363636367</v>
      </c>
      <c r="DU99">
        <f>((1/11)*100)</f>
        <v>9.0909090909090917</v>
      </c>
      <c r="DV99">
        <f>((2/11)*100)</f>
        <v>18.181818181818183</v>
      </c>
      <c r="DW99">
        <f>((4/11)*100)</f>
        <v>36.363636363636367</v>
      </c>
      <c r="DX99">
        <f>((8/11)*100)</f>
        <v>72.727272727272734</v>
      </c>
      <c r="DY99">
        <f>((4/10)*100)</f>
        <v>40</v>
      </c>
      <c r="DZ99">
        <f>((1/10)*100)</f>
        <v>10</v>
      </c>
      <c r="EA99">
        <f>((8/10)*100)</f>
        <v>80</v>
      </c>
    </row>
    <row r="100" spans="1:131" x14ac:dyDescent="0.25">
      <c r="A100">
        <v>173.853993</v>
      </c>
      <c r="B100">
        <v>7.9293060000000004</v>
      </c>
      <c r="C100">
        <v>180.88845000000001</v>
      </c>
      <c r="D100">
        <v>6.1999240000000002</v>
      </c>
      <c r="E100">
        <v>178.429248</v>
      </c>
      <c r="F100">
        <v>9.2652450000000002</v>
      </c>
      <c r="G100">
        <v>180.807254</v>
      </c>
      <c r="H100">
        <v>5.0141530000000003</v>
      </c>
      <c r="K100">
        <f>(11/200)</f>
        <v>5.5E-2</v>
      </c>
      <c r="L100">
        <f>(12/200)</f>
        <v>0.06</v>
      </c>
      <c r="M100">
        <f>(14/200)</f>
        <v>7.0000000000000007E-2</v>
      </c>
      <c r="N100">
        <f>(12/200)</f>
        <v>0.06</v>
      </c>
      <c r="P100">
        <f>(11/200)</f>
        <v>5.5E-2</v>
      </c>
      <c r="Q100">
        <f>(9/200)</f>
        <v>4.4999999999999998E-2</v>
      </c>
      <c r="R100">
        <f>(10/200)</f>
        <v>0.05</v>
      </c>
      <c r="S100">
        <f>(10/200)</f>
        <v>0.05</v>
      </c>
      <c r="U100">
        <f>0.055+0.055</f>
        <v>0.11</v>
      </c>
      <c r="V100">
        <f>0.06+0.045</f>
        <v>0.105</v>
      </c>
      <c r="W100">
        <f>0.07+0.05</f>
        <v>0.12000000000000001</v>
      </c>
      <c r="X100">
        <f>0.06+0.05</f>
        <v>0.11</v>
      </c>
      <c r="Z100">
        <f>SQRT((ABS($A$101-$A$100)^2+(ABS($B$101-$B$100)^2)))</f>
        <v>23.465213803225403</v>
      </c>
      <c r="AA100">
        <f>SQRT((ABS($C$101-$C$100)^2+(ABS($D$101-$D$100)^2)))</f>
        <v>23.301573399894565</v>
      </c>
      <c r="AB100">
        <f>SQRT((ABS($E$101-$E$100)^2+(ABS($F$101-$F$100)^2)))</f>
        <v>23.864739024542239</v>
      </c>
      <c r="AC100">
        <f>SQRT((ABS($G$101-$G$100)^2+(ABS($H$101-$H$100)^2)))</f>
        <v>23.478279202378577</v>
      </c>
      <c r="AJ100">
        <f>1/0.11</f>
        <v>9.0909090909090917</v>
      </c>
      <c r="AK100">
        <f>1/0.105</f>
        <v>9.5238095238095237</v>
      </c>
      <c r="AL100">
        <f>1/0.12</f>
        <v>8.3333333333333339</v>
      </c>
      <c r="AM100">
        <f>1/0.11</f>
        <v>9.0909090909090917</v>
      </c>
      <c r="AO100">
        <f>$Z100/$U100</f>
        <v>213.32012548386729</v>
      </c>
      <c r="AP100">
        <f>$AA100/$V100</f>
        <v>221.91974666566253</v>
      </c>
      <c r="AQ100">
        <f>$AB100/$W100</f>
        <v>198.87282520451865</v>
      </c>
      <c r="AR100">
        <f>$AC100/$X100</f>
        <v>213.43890183980525</v>
      </c>
      <c r="AV100">
        <f>((0.055/0.11)*100)</f>
        <v>50</v>
      </c>
      <c r="AW100">
        <f>((0.06/0.105)*100)</f>
        <v>57.142857142857139</v>
      </c>
      <c r="AX100">
        <f>((0.07/0.12)*100)</f>
        <v>58.333333333333336</v>
      </c>
      <c r="AY100">
        <f>((0.06/0.11)*100)</f>
        <v>54.54545454545454</v>
      </c>
      <c r="BA100">
        <f>((0.055/0.11)*100)</f>
        <v>50</v>
      </c>
      <c r="BB100">
        <f>((0.045/0.105)*100)</f>
        <v>42.857142857142854</v>
      </c>
      <c r="BC100">
        <f>((0.05/0.12)*100)</f>
        <v>41.666666666666671</v>
      </c>
      <c r="BD100">
        <f>((0.05/0.11)*100)</f>
        <v>45.45454545454546</v>
      </c>
      <c r="BF100">
        <f>ABS($B$100-$D$100)</f>
        <v>1.7293820000000002</v>
      </c>
      <c r="BG100">
        <f>ABS($F$100-$H$100)</f>
        <v>4.2510919999999999</v>
      </c>
      <c r="BL100">
        <f>SQRT((ABS($A$100-$E$100)^2+(ABS($B$100-$F$100)^2)))</f>
        <v>4.7663079345281485</v>
      </c>
      <c r="BM100">
        <f>SQRT((ABS($C$100-$G$100)^2+(ABS($D$100-$H$100)^2)))</f>
        <v>1.1885477082797311</v>
      </c>
      <c r="BO100">
        <f>SQRT((ABS($A$100-$G$100)^2+(ABS($B$100-$H$100)^2)))</f>
        <v>7.5396256901473544</v>
      </c>
      <c r="BP100">
        <f>SQRT((ABS($C$100-$E$100)^2+(ABS($D$100-$F$100)^2)))</f>
        <v>3.9298686122878235</v>
      </c>
      <c r="BR100">
        <f>DEGREES(ACOS((21.7367345263121^2+18.7892061639917^2-4.77448989802649^2)/(2*21.7367345263121*18.7892061639917)))</f>
        <v>10.664203930749293</v>
      </c>
      <c r="BS100">
        <f>DEGREES(ACOS((21.7297885149173^2+23.4782792023786^2-4.50854014751039^2)/(2*21.7297885149173*23.4782792023786)))</f>
        <v>10.55647159742769</v>
      </c>
      <c r="BU100">
        <v>11</v>
      </c>
      <c r="BV100">
        <v>5</v>
      </c>
      <c r="BW100">
        <v>4</v>
      </c>
      <c r="BX100">
        <v>6</v>
      </c>
      <c r="BY100">
        <v>12</v>
      </c>
      <c r="BZ100">
        <v>5</v>
      </c>
      <c r="CA100">
        <v>4</v>
      </c>
      <c r="CB100">
        <v>2</v>
      </c>
      <c r="CC100">
        <v>14</v>
      </c>
      <c r="CD100">
        <v>7</v>
      </c>
      <c r="CE100">
        <v>4</v>
      </c>
      <c r="CF100">
        <v>12</v>
      </c>
      <c r="CG100">
        <v>12</v>
      </c>
      <c r="CH100">
        <v>7</v>
      </c>
      <c r="CI100">
        <v>2</v>
      </c>
      <c r="CJ100">
        <v>12</v>
      </c>
      <c r="CL100">
        <v>11</v>
      </c>
      <c r="CM100">
        <v>3</v>
      </c>
      <c r="CN100">
        <v>2</v>
      </c>
      <c r="CO100">
        <v>4</v>
      </c>
      <c r="CP100">
        <v>9</v>
      </c>
      <c r="CQ100">
        <v>3</v>
      </c>
      <c r="CR100">
        <v>2</v>
      </c>
      <c r="CS100">
        <v>0</v>
      </c>
      <c r="CT100">
        <v>10</v>
      </c>
      <c r="CU100">
        <v>3</v>
      </c>
      <c r="CV100">
        <v>2</v>
      </c>
      <c r="CW100">
        <v>8</v>
      </c>
      <c r="CX100">
        <v>10</v>
      </c>
      <c r="CY100">
        <v>5</v>
      </c>
      <c r="CZ100">
        <v>0</v>
      </c>
      <c r="DA100">
        <v>8</v>
      </c>
      <c r="DC100">
        <f>((5/11)*100)</f>
        <v>45.454545454545453</v>
      </c>
      <c r="DD100">
        <f>((4/11)*100)</f>
        <v>36.363636363636367</v>
      </c>
      <c r="DE100">
        <f>((6/11)*100)</f>
        <v>54.54545454545454</v>
      </c>
      <c r="DF100">
        <f>((5/12)*100)</f>
        <v>41.666666666666671</v>
      </c>
      <c r="DG100">
        <f>((4/12)*100)</f>
        <v>33.333333333333329</v>
      </c>
      <c r="DH100">
        <f>((2/12)*100)</f>
        <v>16.666666666666664</v>
      </c>
      <c r="DI100">
        <f>((7/14)*100)</f>
        <v>50</v>
      </c>
      <c r="DJ100">
        <f>((4/14)*100)</f>
        <v>28.571428571428569</v>
      </c>
      <c r="DK100">
        <f>((12/14)*100)</f>
        <v>85.714285714285708</v>
      </c>
      <c r="DL100">
        <f>((7/12)*100)</f>
        <v>58.333333333333336</v>
      </c>
      <c r="DM100">
        <f>((2/12)*100)</f>
        <v>16.666666666666664</v>
      </c>
      <c r="DN100">
        <f>((12/12)*100)</f>
        <v>100</v>
      </c>
      <c r="DP100">
        <f>((3/11)*100)</f>
        <v>27.27272727272727</v>
      </c>
      <c r="DQ100">
        <f>((2/11)*100)</f>
        <v>18.181818181818183</v>
      </c>
      <c r="DR100">
        <f>((4/11)*100)</f>
        <v>36.363636363636367</v>
      </c>
      <c r="DS100">
        <f>((3/9)*100)</f>
        <v>33.333333333333329</v>
      </c>
      <c r="DT100">
        <f>((2/9)*100)</f>
        <v>22.222222222222221</v>
      </c>
      <c r="DU100">
        <f>((0/9)*100)</f>
        <v>0</v>
      </c>
      <c r="DV100">
        <f>((3/10)*100)</f>
        <v>30</v>
      </c>
      <c r="DW100">
        <f>((2/10)*100)</f>
        <v>20</v>
      </c>
      <c r="DX100">
        <f>((8/10)*100)</f>
        <v>80</v>
      </c>
      <c r="DY100">
        <f>((5/10)*100)</f>
        <v>50</v>
      </c>
      <c r="DZ100">
        <f>((0/10)*100)</f>
        <v>0</v>
      </c>
      <c r="EA100">
        <f>((8/10)*100)</f>
        <v>80</v>
      </c>
    </row>
    <row r="101" spans="1:131" x14ac:dyDescent="0.25">
      <c r="A101">
        <v>197.315055</v>
      </c>
      <c r="B101">
        <v>7.4879119999999997</v>
      </c>
      <c r="C101">
        <v>204.189975</v>
      </c>
      <c r="D101">
        <v>6.152431</v>
      </c>
      <c r="E101">
        <v>202.27702600000001</v>
      </c>
      <c r="F101">
        <v>8.3656600000000001</v>
      </c>
      <c r="G101">
        <v>204.27539300000001</v>
      </c>
      <c r="H101">
        <v>4.324192</v>
      </c>
      <c r="K101">
        <f>(12/200)</f>
        <v>0.06</v>
      </c>
      <c r="L101">
        <f>(14/200)</f>
        <v>7.0000000000000007E-2</v>
      </c>
      <c r="M101">
        <f>(13/200)</f>
        <v>6.5000000000000002E-2</v>
      </c>
      <c r="N101">
        <f>(13/200)</f>
        <v>6.5000000000000002E-2</v>
      </c>
      <c r="P101">
        <f>(10/200)</f>
        <v>0.05</v>
      </c>
      <c r="Q101">
        <f>(10/200)</f>
        <v>0.05</v>
      </c>
      <c r="R101">
        <f>(8/200)</f>
        <v>0.04</v>
      </c>
      <c r="S101">
        <f>(11/200)</f>
        <v>5.5E-2</v>
      </c>
      <c r="U101">
        <f>0.06+0.05</f>
        <v>0.11</v>
      </c>
      <c r="V101">
        <f>0.07+0.05</f>
        <v>0.12000000000000001</v>
      </c>
      <c r="W101">
        <f>0.065+0.04</f>
        <v>0.10500000000000001</v>
      </c>
      <c r="X101">
        <f>0.065+0.055</f>
        <v>0.12</v>
      </c>
      <c r="Z101">
        <f>SQRT((ABS($A$102-$A$101)^2+(ABS($B$102-$B$101)^2)))</f>
        <v>21.036611288149089</v>
      </c>
      <c r="AA101">
        <f>SQRT((ABS($C$102-$C$101)^2+(ABS($D$102-$D$101)^2)))</f>
        <v>20.144515099794525</v>
      </c>
      <c r="AB101">
        <f>SQRT((ABS($E$102-$E$101)^2+(ABS($F$102-$F$101)^2)))</f>
        <v>18.789206163991732</v>
      </c>
      <c r="AC101">
        <f>SQRT((ABS($G$102-$G$101)^2+(ABS($H$102-$H$101)^2)))</f>
        <v>19.648991862120067</v>
      </c>
      <c r="AJ101">
        <f>1/0.11</f>
        <v>9.0909090909090917</v>
      </c>
      <c r="AK101">
        <f>1/0.12</f>
        <v>8.3333333333333339</v>
      </c>
      <c r="AL101">
        <f>1/0.105</f>
        <v>9.5238095238095237</v>
      </c>
      <c r="AM101">
        <f>1/0.12</f>
        <v>8.3333333333333339</v>
      </c>
      <c r="AO101">
        <f>$Z101/$U101</f>
        <v>191.24192080135535</v>
      </c>
      <c r="AP101">
        <f>$AA101/$V101</f>
        <v>167.87095916495437</v>
      </c>
      <c r="AQ101">
        <f>$AB101/$W101</f>
        <v>178.94482060944506</v>
      </c>
      <c r="AR101">
        <f>$AC101/$X101</f>
        <v>163.74159885100056</v>
      </c>
      <c r="AV101">
        <f>((0.06/0.11)*100)</f>
        <v>54.54545454545454</v>
      </c>
      <c r="AW101">
        <f>((0.07/0.12)*100)</f>
        <v>58.333333333333336</v>
      </c>
      <c r="AX101">
        <f>((0.065/0.105)*100)</f>
        <v>61.904761904761905</v>
      </c>
      <c r="AY101">
        <f>((0.065/0.12)*100)</f>
        <v>54.166666666666671</v>
      </c>
      <c r="BA101">
        <f>((0.05/0.11)*100)</f>
        <v>45.45454545454546</v>
      </c>
      <c r="BB101">
        <f>((0.05/0.12)*100)</f>
        <v>41.666666666666671</v>
      </c>
      <c r="BC101">
        <f>((0.04/0.105)*100)</f>
        <v>38.095238095238102</v>
      </c>
      <c r="BD101">
        <f>((0.055/0.12)*100)</f>
        <v>45.833333333333336</v>
      </c>
      <c r="BF101">
        <f>ABS($B$101-$D$101)</f>
        <v>1.3354809999999997</v>
      </c>
      <c r="BG101">
        <f>ABS($F$101-$H$101)</f>
        <v>4.0414680000000001</v>
      </c>
      <c r="BL101">
        <f>SQRT((ABS($A$101-$E$101)^2+(ABS($B$101-$F$101)^2)))</f>
        <v>5.0390076162221717</v>
      </c>
      <c r="BM101">
        <f>SQRT((ABS($C$101-$G$101)^2+(ABS($D$101-$H$101)^2)))</f>
        <v>1.8302333391797345</v>
      </c>
      <c r="BO101">
        <f>SQRT((ABS($A$101-$G$101)^2+(ABS($B$101-$H$101)^2)))</f>
        <v>7.6456150382192343</v>
      </c>
      <c r="BP101">
        <f>SQRT((ABS($C$101-$E$101)^2+(ABS($D$101-$F$101)^2)))</f>
        <v>2.9253643333851582</v>
      </c>
      <c r="BR101">
        <f>DEGREES(ACOS((25.6137487496837^2+23.9205075733493^2-4.43313512469449^2)/(2*25.6137487496837*23.9205075733493)))</f>
        <v>9.4943793505608962</v>
      </c>
      <c r="BS101">
        <f>DEGREES(ACOS((21.8105225312725^2+22.8969559650533^2-4.33719156147305^2)/(2*21.8105225312725*22.8969559650533)))</f>
        <v>10.781490697644585</v>
      </c>
      <c r="BU101">
        <v>12</v>
      </c>
      <c r="BV101">
        <v>5</v>
      </c>
      <c r="BW101">
        <v>7</v>
      </c>
      <c r="BX101">
        <v>7</v>
      </c>
      <c r="BY101">
        <v>14</v>
      </c>
      <c r="BZ101">
        <v>5</v>
      </c>
      <c r="CA101">
        <v>6</v>
      </c>
      <c r="CB101">
        <v>3</v>
      </c>
      <c r="CC101">
        <v>13</v>
      </c>
      <c r="CD101">
        <v>4</v>
      </c>
      <c r="CE101">
        <v>6</v>
      </c>
      <c r="CF101">
        <v>10</v>
      </c>
      <c r="CG101">
        <v>13</v>
      </c>
      <c r="CH101">
        <v>7</v>
      </c>
      <c r="CI101">
        <v>3</v>
      </c>
      <c r="CJ101">
        <v>10</v>
      </c>
      <c r="CL101">
        <v>10</v>
      </c>
      <c r="CM101">
        <v>3</v>
      </c>
      <c r="CN101">
        <v>3</v>
      </c>
      <c r="CO101">
        <v>5</v>
      </c>
      <c r="CP101">
        <v>10</v>
      </c>
      <c r="CQ101">
        <v>3</v>
      </c>
      <c r="CR101">
        <v>0</v>
      </c>
      <c r="CS101">
        <v>0</v>
      </c>
      <c r="CT101">
        <v>8</v>
      </c>
      <c r="CU101">
        <v>3</v>
      </c>
      <c r="CV101">
        <v>0</v>
      </c>
      <c r="CW101">
        <v>8</v>
      </c>
      <c r="CX101">
        <v>11</v>
      </c>
      <c r="CY101">
        <v>6</v>
      </c>
      <c r="CZ101">
        <v>0</v>
      </c>
      <c r="DA101">
        <v>8</v>
      </c>
      <c r="DC101">
        <f>((5/12)*100)</f>
        <v>41.666666666666671</v>
      </c>
      <c r="DD101">
        <f>((7/12)*100)</f>
        <v>58.333333333333336</v>
      </c>
      <c r="DE101">
        <f>((7/12)*100)</f>
        <v>58.333333333333336</v>
      </c>
      <c r="DF101">
        <f>((5/14)*100)</f>
        <v>35.714285714285715</v>
      </c>
      <c r="DG101">
        <f>((6/14)*100)</f>
        <v>42.857142857142854</v>
      </c>
      <c r="DH101">
        <f>((3/14)*100)</f>
        <v>21.428571428571427</v>
      </c>
      <c r="DI101">
        <f>((4/13)*100)</f>
        <v>30.76923076923077</v>
      </c>
      <c r="DJ101">
        <f>((6/13)*100)</f>
        <v>46.153846153846153</v>
      </c>
      <c r="DK101">
        <f>((10/13)*100)</f>
        <v>76.923076923076934</v>
      </c>
      <c r="DL101">
        <f>((7/13)*100)</f>
        <v>53.846153846153847</v>
      </c>
      <c r="DM101">
        <f>((3/13)*100)</f>
        <v>23.076923076923077</v>
      </c>
      <c r="DN101">
        <f>((10/13)*100)</f>
        <v>76.923076923076934</v>
      </c>
      <c r="DP101">
        <f>((3/10)*100)</f>
        <v>30</v>
      </c>
      <c r="DQ101">
        <f>((3/10)*100)</f>
        <v>30</v>
      </c>
      <c r="DR101">
        <f>((5/10)*100)</f>
        <v>50</v>
      </c>
      <c r="DS101">
        <f>((3/10)*100)</f>
        <v>30</v>
      </c>
      <c r="DT101">
        <f>((0/10)*100)</f>
        <v>0</v>
      </c>
      <c r="DU101">
        <f>((0/10)*100)</f>
        <v>0</v>
      </c>
      <c r="DV101">
        <f>((3/8)*100)</f>
        <v>37.5</v>
      </c>
      <c r="DW101">
        <f>((0/8)*100)</f>
        <v>0</v>
      </c>
      <c r="DX101">
        <f>((8/8)*100)</f>
        <v>100</v>
      </c>
      <c r="DY101">
        <f>((6/11)*100)</f>
        <v>54.54545454545454</v>
      </c>
      <c r="DZ101">
        <f>((0/11)*100)</f>
        <v>0</v>
      </c>
      <c r="EA101">
        <f>((8/11)*100)</f>
        <v>72.727272727272734</v>
      </c>
    </row>
    <row r="102" spans="1:131" x14ac:dyDescent="0.25">
      <c r="A102">
        <v>218.31700599999999</v>
      </c>
      <c r="B102">
        <v>8.6950029999999998</v>
      </c>
      <c r="C102">
        <v>224.293646</v>
      </c>
      <c r="D102">
        <v>7.4345780000000001</v>
      </c>
      <c r="E102">
        <v>221.020869</v>
      </c>
      <c r="F102">
        <v>9.6705039999999993</v>
      </c>
      <c r="G102">
        <v>223.866108</v>
      </c>
      <c r="H102">
        <v>5.836398</v>
      </c>
      <c r="K102">
        <f>(13/200)</f>
        <v>6.5000000000000002E-2</v>
      </c>
      <c r="L102">
        <f>(13/200)</f>
        <v>6.5000000000000002E-2</v>
      </c>
      <c r="M102">
        <f>(15/200)</f>
        <v>7.4999999999999997E-2</v>
      </c>
      <c r="N102">
        <f>(13/200)</f>
        <v>6.5000000000000002E-2</v>
      </c>
      <c r="P102">
        <f>(12/200)</f>
        <v>0.06</v>
      </c>
      <c r="Q102">
        <f>(10/200)</f>
        <v>0.05</v>
      </c>
      <c r="R102">
        <f>(11/200)</f>
        <v>5.5E-2</v>
      </c>
      <c r="S102">
        <f>(10/200)</f>
        <v>0.05</v>
      </c>
      <c r="U102">
        <f>0.065+0.06</f>
        <v>0.125</v>
      </c>
      <c r="V102">
        <f>0.065+0.05</f>
        <v>0.115</v>
      </c>
      <c r="W102">
        <f>0.075+0.055</f>
        <v>0.13</v>
      </c>
      <c r="X102">
        <f>0.065+0.05</f>
        <v>0.115</v>
      </c>
      <c r="Z102">
        <f>SQRT((ABS($A$103-$A$102)^2+(ABS($B$103-$B$102)^2)))</f>
        <v>22.601831106261827</v>
      </c>
      <c r="AA102">
        <f>SQRT((ABS($C$103-$C$102)^2+(ABS($D$103-$D$102)^2)))</f>
        <v>23.635544037230886</v>
      </c>
      <c r="AB102">
        <f>SQRT((ABS($E$103-$E$102)^2+(ABS($F$103-$F$102)^2)))</f>
        <v>24.548129233829137</v>
      </c>
      <c r="AC102">
        <f>SQRT((ABS($G$103-$G$102)^2+(ABS($H$103-$H$102)^2)))</f>
        <v>22.896955965053291</v>
      </c>
      <c r="AJ102">
        <f>1/0.125</f>
        <v>8</v>
      </c>
      <c r="AK102">
        <f>1/0.115</f>
        <v>8.695652173913043</v>
      </c>
      <c r="AL102">
        <f>1/0.13</f>
        <v>7.6923076923076916</v>
      </c>
      <c r="AM102">
        <f>1/0.115</f>
        <v>8.695652173913043</v>
      </c>
      <c r="AO102">
        <f>$Z102/$U102</f>
        <v>180.81464885009461</v>
      </c>
      <c r="AP102">
        <f>$AA102/$V102</f>
        <v>205.52646988896421</v>
      </c>
      <c r="AQ102">
        <f>$AB102/$W102</f>
        <v>188.83176333714721</v>
      </c>
      <c r="AR102">
        <f>$AC102/$X102</f>
        <v>199.10396491350687</v>
      </c>
      <c r="AV102">
        <f>((0.065/0.125)*100)</f>
        <v>52</v>
      </c>
      <c r="AW102">
        <f>((0.065/0.115)*100)</f>
        <v>56.521739130434781</v>
      </c>
      <c r="AX102">
        <f>((0.075/0.13)*100)</f>
        <v>57.692307692307686</v>
      </c>
      <c r="AY102">
        <f>((0.065/0.115)*100)</f>
        <v>56.521739130434781</v>
      </c>
      <c r="BA102">
        <f>((0.06/0.125)*100)</f>
        <v>48</v>
      </c>
      <c r="BB102">
        <f>((0.05/0.115)*100)</f>
        <v>43.478260869565219</v>
      </c>
      <c r="BC102">
        <f>((0.055/0.13)*100)</f>
        <v>42.307692307692307</v>
      </c>
      <c r="BD102">
        <f>((0.05/0.115)*100)</f>
        <v>43.478260869565219</v>
      </c>
      <c r="BF102">
        <f>ABS($B$102-$D$102)</f>
        <v>1.2604249999999997</v>
      </c>
      <c r="BG102">
        <f>ABS($F$102-$H$102)</f>
        <v>3.8341059999999993</v>
      </c>
      <c r="BL102">
        <f>SQRT((ABS($A$102-$E$102)^2+(ABS($B$102-$F$102)^2)))</f>
        <v>2.8744525259203826</v>
      </c>
      <c r="BM102">
        <f>SQRT((ABS($C$102-$G$102)^2+(ABS($D$102-$H$102)^2)))</f>
        <v>1.6543784494014659</v>
      </c>
      <c r="BO102">
        <f>SQRT((ABS($A$102-$G$102)^2+(ABS($B$102-$H$102)^2)))</f>
        <v>6.2421274860762859</v>
      </c>
      <c r="BP102">
        <f>SQRT((ABS($C$102-$E$102)^2+(ABS($D$102-$F$102)^2)))</f>
        <v>3.9636390311435949</v>
      </c>
      <c r="BS102" t="e">
        <f>DEGREES(ACOS((4.43313512469449^2+0^2-4.43313512469449^2)/(2*4.43313512469449*0)))</f>
        <v>#DIV/0!</v>
      </c>
      <c r="BU102">
        <v>13</v>
      </c>
      <c r="BV102">
        <v>6</v>
      </c>
      <c r="BW102">
        <v>4</v>
      </c>
      <c r="BX102">
        <v>7</v>
      </c>
      <c r="BY102">
        <v>13</v>
      </c>
      <c r="BZ102">
        <v>6</v>
      </c>
      <c r="CA102">
        <v>5</v>
      </c>
      <c r="CB102">
        <v>3</v>
      </c>
      <c r="CC102">
        <v>15</v>
      </c>
      <c r="CD102">
        <v>5</v>
      </c>
      <c r="CE102">
        <v>5</v>
      </c>
      <c r="CF102">
        <v>13</v>
      </c>
      <c r="CG102">
        <v>13</v>
      </c>
      <c r="CH102">
        <v>5</v>
      </c>
      <c r="CI102">
        <v>3</v>
      </c>
      <c r="CJ102">
        <v>13</v>
      </c>
      <c r="CL102">
        <v>12</v>
      </c>
      <c r="CM102">
        <v>3</v>
      </c>
      <c r="CN102">
        <v>3</v>
      </c>
      <c r="CO102">
        <v>6</v>
      </c>
      <c r="CP102">
        <v>10</v>
      </c>
      <c r="CQ102">
        <v>3</v>
      </c>
      <c r="CR102">
        <v>3</v>
      </c>
      <c r="CS102">
        <v>0</v>
      </c>
      <c r="CT102">
        <v>11</v>
      </c>
      <c r="CU102">
        <v>2</v>
      </c>
      <c r="CV102">
        <v>3</v>
      </c>
      <c r="CW102">
        <v>8</v>
      </c>
      <c r="CX102">
        <v>10</v>
      </c>
      <c r="CY102">
        <v>4</v>
      </c>
      <c r="CZ102">
        <v>0</v>
      </c>
      <c r="DA102">
        <v>8</v>
      </c>
      <c r="DC102">
        <f>((6/13)*100)</f>
        <v>46.153846153846153</v>
      </c>
      <c r="DD102">
        <f>((4/13)*100)</f>
        <v>30.76923076923077</v>
      </c>
      <c r="DE102">
        <f>((7/13)*100)</f>
        <v>53.846153846153847</v>
      </c>
      <c r="DF102">
        <f>((6/13)*100)</f>
        <v>46.153846153846153</v>
      </c>
      <c r="DG102">
        <f>((5/13)*100)</f>
        <v>38.461538461538467</v>
      </c>
      <c r="DH102">
        <f>((3/13)*100)</f>
        <v>23.076923076923077</v>
      </c>
      <c r="DI102">
        <f>((5/15)*100)</f>
        <v>33.333333333333329</v>
      </c>
      <c r="DJ102">
        <f>((5/15)*100)</f>
        <v>33.333333333333329</v>
      </c>
      <c r="DK102">
        <f>((13/15)*100)</f>
        <v>86.666666666666671</v>
      </c>
      <c r="DL102">
        <f>((5/13)*100)</f>
        <v>38.461538461538467</v>
      </c>
      <c r="DM102">
        <f>((3/13)*100)</f>
        <v>23.076923076923077</v>
      </c>
      <c r="DN102">
        <f>((13/13)*100)</f>
        <v>100</v>
      </c>
      <c r="DP102">
        <f>((3/12)*100)</f>
        <v>25</v>
      </c>
      <c r="DQ102">
        <f>((3/12)*100)</f>
        <v>25</v>
      </c>
      <c r="DR102">
        <f>((6/12)*100)</f>
        <v>50</v>
      </c>
      <c r="DS102">
        <f>((3/10)*100)</f>
        <v>30</v>
      </c>
      <c r="DT102">
        <f>((3/10)*100)</f>
        <v>30</v>
      </c>
      <c r="DU102">
        <f>((0/10)*100)</f>
        <v>0</v>
      </c>
      <c r="DV102">
        <f>((2/11)*100)</f>
        <v>18.181818181818183</v>
      </c>
      <c r="DW102">
        <f>((3/11)*100)</f>
        <v>27.27272727272727</v>
      </c>
      <c r="DX102">
        <f>((8/11)*100)</f>
        <v>72.727272727272734</v>
      </c>
      <c r="DY102">
        <f>((4/10)*100)</f>
        <v>40</v>
      </c>
      <c r="DZ102">
        <f>((0/10)*100)</f>
        <v>0</v>
      </c>
      <c r="EA102">
        <f>((8/10)*100)</f>
        <v>80</v>
      </c>
    </row>
    <row r="103" spans="1:131" x14ac:dyDescent="0.25">
      <c r="A103">
        <v>240.91123400000001</v>
      </c>
      <c r="B103">
        <v>8.108803</v>
      </c>
      <c r="C103">
        <v>247.84598800000001</v>
      </c>
      <c r="D103">
        <v>5.4531320000000001</v>
      </c>
      <c r="E103">
        <v>245.53277</v>
      </c>
      <c r="F103">
        <v>8.3373279999999994</v>
      </c>
      <c r="G103">
        <v>246.70165800000001</v>
      </c>
      <c r="H103">
        <v>4.160615</v>
      </c>
      <c r="K103">
        <f>(11/200)</f>
        <v>5.5E-2</v>
      </c>
      <c r="L103">
        <f>(12/200)</f>
        <v>0.06</v>
      </c>
      <c r="M103">
        <f>(15/200)</f>
        <v>7.4999999999999997E-2</v>
      </c>
      <c r="N103">
        <f>(16/200)</f>
        <v>0.08</v>
      </c>
      <c r="P103">
        <f>(12/200)</f>
        <v>0.06</v>
      </c>
      <c r="Q103">
        <f>(11/200)</f>
        <v>5.5E-2</v>
      </c>
      <c r="R103">
        <f>(9/200)</f>
        <v>4.4999999999999998E-2</v>
      </c>
      <c r="S103">
        <f>(10/200)</f>
        <v>0.05</v>
      </c>
      <c r="U103">
        <f>0.055+0.06</f>
        <v>0.11499999999999999</v>
      </c>
      <c r="V103">
        <f>0.06+0.055</f>
        <v>0.11499999999999999</v>
      </c>
      <c r="W103">
        <f>0.075+0.045</f>
        <v>0.12</v>
      </c>
      <c r="X103">
        <f>0.08+0.05</f>
        <v>0.13</v>
      </c>
      <c r="Z103">
        <f>SQRT((ABS($A$104-$A$103)^2+(ABS($B$104-$B$103)^2)))</f>
        <v>23.721664159047222</v>
      </c>
      <c r="AA103">
        <f>SQRT((ABS($C$104-$C$103)^2+(ABS($D$104-$D$103)^2)))</f>
        <v>23.058358825123701</v>
      </c>
      <c r="AB103">
        <f>SQRT((ABS($E$104-$E$103)^2+(ABS($F$104-$F$103)^2)))</f>
        <v>23.920507573349301</v>
      </c>
      <c r="AC103">
        <f>SQRT((ABS($G$104-$G$103)^2+(ABS($H$104-$H$103)^2)))</f>
        <v>24.179800332794887</v>
      </c>
      <c r="AJ103">
        <f>1/0.115</f>
        <v>8.695652173913043</v>
      </c>
      <c r="AK103">
        <f>1/0.115</f>
        <v>8.695652173913043</v>
      </c>
      <c r="AL103">
        <f>1/0.12</f>
        <v>8.3333333333333339</v>
      </c>
      <c r="AM103">
        <f>1/0.13</f>
        <v>7.6923076923076916</v>
      </c>
      <c r="AO103">
        <f>$Z103/$U103</f>
        <v>206.27534051345413</v>
      </c>
      <c r="AP103">
        <f>$AA103/$V103</f>
        <v>200.50746804455395</v>
      </c>
      <c r="AQ103">
        <f>$AB103/$W103</f>
        <v>199.33756311124418</v>
      </c>
      <c r="AR103">
        <f>$AC103/$X103</f>
        <v>185.9984640984222</v>
      </c>
      <c r="AV103">
        <f>((0.055/0.115)*100)</f>
        <v>47.826086956521735</v>
      </c>
      <c r="AW103">
        <f>((0.06/0.115)*100)</f>
        <v>52.173913043478258</v>
      </c>
      <c r="AX103">
        <f>((0.075/0.12)*100)</f>
        <v>62.5</v>
      </c>
      <c r="AY103">
        <f>((0.08/0.13)*100)</f>
        <v>61.53846153846154</v>
      </c>
      <c r="BA103">
        <f>((0.06/0.115)*100)</f>
        <v>52.173913043478258</v>
      </c>
      <c r="BB103">
        <f>((0.055/0.115)*100)</f>
        <v>47.826086956521735</v>
      </c>
      <c r="BC103">
        <f>((0.045/0.12)*100)</f>
        <v>37.5</v>
      </c>
      <c r="BD103">
        <f>((0.05/0.13)*100)</f>
        <v>38.461538461538467</v>
      </c>
      <c r="BF103">
        <f>ABS($B$103-$D$103)</f>
        <v>2.6556709999999999</v>
      </c>
      <c r="BG103">
        <f>ABS($F$103-$H$103)</f>
        <v>4.1767129999999995</v>
      </c>
      <c r="BL103">
        <f>SQRT((ABS($A$103-$E$103)^2+(ABS($B$103-$F$103)^2)))</f>
        <v>4.6271825849993133</v>
      </c>
      <c r="BM103">
        <f>SQRT((ABS($C$103-$G$103)^2+(ABS($D$103-$H$103)^2)))</f>
        <v>1.7262941070944409</v>
      </c>
      <c r="BO103">
        <f>SQRT((ABS($A$103-$G$103)^2+(ABS($B$103-$H$103)^2)))</f>
        <v>7.0083663276914985</v>
      </c>
      <c r="BP103">
        <f>SQRT((ABS($C$103-$E$103)^2+(ABS($D$103-$F$103)^2)))</f>
        <v>3.6972373580742723</v>
      </c>
      <c r="BU103">
        <v>11</v>
      </c>
      <c r="BV103">
        <v>5</v>
      </c>
      <c r="BW103">
        <v>5</v>
      </c>
      <c r="BX103">
        <v>5</v>
      </c>
      <c r="BY103">
        <v>12</v>
      </c>
      <c r="BZ103">
        <v>5</v>
      </c>
      <c r="CA103">
        <v>4</v>
      </c>
      <c r="CB103">
        <v>3</v>
      </c>
      <c r="CC103">
        <v>15</v>
      </c>
      <c r="CD103">
        <v>7</v>
      </c>
      <c r="CE103">
        <v>4</v>
      </c>
      <c r="CF103">
        <v>14</v>
      </c>
      <c r="CG103">
        <v>16</v>
      </c>
      <c r="CH103">
        <v>9</v>
      </c>
      <c r="CI103">
        <v>4</v>
      </c>
      <c r="CJ103">
        <v>14</v>
      </c>
      <c r="CL103">
        <v>12</v>
      </c>
      <c r="CM103">
        <v>5</v>
      </c>
      <c r="CN103">
        <v>2</v>
      </c>
      <c r="CO103">
        <v>4</v>
      </c>
      <c r="CP103">
        <v>11</v>
      </c>
      <c r="CQ103">
        <v>5</v>
      </c>
      <c r="CR103">
        <v>1</v>
      </c>
      <c r="CS103">
        <v>1</v>
      </c>
      <c r="CT103">
        <v>9</v>
      </c>
      <c r="CU103">
        <v>3</v>
      </c>
      <c r="CV103">
        <v>1</v>
      </c>
      <c r="CW103">
        <v>9</v>
      </c>
      <c r="CX103">
        <v>10</v>
      </c>
      <c r="CY103">
        <v>4</v>
      </c>
      <c r="CZ103">
        <v>1</v>
      </c>
      <c r="DA103">
        <v>9</v>
      </c>
      <c r="DC103">
        <f>((5/11)*100)</f>
        <v>45.454545454545453</v>
      </c>
      <c r="DD103">
        <f>((5/11)*100)</f>
        <v>45.454545454545453</v>
      </c>
      <c r="DE103">
        <f>((5/11)*100)</f>
        <v>45.454545454545453</v>
      </c>
      <c r="DF103">
        <f>((5/12)*100)</f>
        <v>41.666666666666671</v>
      </c>
      <c r="DG103">
        <f>((4/12)*100)</f>
        <v>33.333333333333329</v>
      </c>
      <c r="DH103">
        <f>((3/12)*100)</f>
        <v>25</v>
      </c>
      <c r="DI103">
        <f>((7/15)*100)</f>
        <v>46.666666666666664</v>
      </c>
      <c r="DJ103">
        <f>((4/15)*100)</f>
        <v>26.666666666666668</v>
      </c>
      <c r="DK103">
        <f>((14/15)*100)</f>
        <v>93.333333333333329</v>
      </c>
      <c r="DL103">
        <f>((9/16)*100)</f>
        <v>56.25</v>
      </c>
      <c r="DM103">
        <f>((4/16)*100)</f>
        <v>25</v>
      </c>
      <c r="DN103">
        <f>((14/16)*100)</f>
        <v>87.5</v>
      </c>
      <c r="DP103">
        <f>((5/12)*100)</f>
        <v>41.666666666666671</v>
      </c>
      <c r="DQ103">
        <f>((2/12)*100)</f>
        <v>16.666666666666664</v>
      </c>
      <c r="DR103">
        <f>((4/12)*100)</f>
        <v>33.333333333333329</v>
      </c>
      <c r="DS103">
        <f>((5/11)*100)</f>
        <v>45.454545454545453</v>
      </c>
      <c r="DT103">
        <f>((1/11)*100)</f>
        <v>9.0909090909090917</v>
      </c>
      <c r="DU103">
        <f>((1/11)*100)</f>
        <v>9.0909090909090917</v>
      </c>
      <c r="DV103">
        <f>((3/9)*100)</f>
        <v>33.333333333333329</v>
      </c>
      <c r="DW103">
        <f>((1/9)*100)</f>
        <v>11.111111111111111</v>
      </c>
      <c r="DX103">
        <f>((9/9)*100)</f>
        <v>100</v>
      </c>
      <c r="DY103">
        <f>((4/10)*100)</f>
        <v>40</v>
      </c>
      <c r="DZ103">
        <f>((1/10)*100)</f>
        <v>10</v>
      </c>
      <c r="EA103">
        <f>((9/10)*100)</f>
        <v>90</v>
      </c>
    </row>
    <row r="104" spans="1:131" x14ac:dyDescent="0.25">
      <c r="A104">
        <v>264.61290200000002</v>
      </c>
      <c r="B104">
        <v>7.1350040000000003</v>
      </c>
      <c r="C104">
        <v>270.90330699999998</v>
      </c>
      <c r="D104">
        <v>5.6721120000000003</v>
      </c>
      <c r="E104">
        <v>269.44826</v>
      </c>
      <c r="F104">
        <v>8.8272469999999998</v>
      </c>
      <c r="G104">
        <v>270.87689</v>
      </c>
      <c r="H104">
        <v>4.630617</v>
      </c>
      <c r="K104">
        <f>(9/200)</f>
        <v>4.4999999999999998E-2</v>
      </c>
      <c r="P104">
        <f>(11/200)</f>
        <v>5.5E-2</v>
      </c>
      <c r="Q104">
        <f>(12/200)</f>
        <v>0.06</v>
      </c>
      <c r="U104">
        <f>0.045+0.055</f>
        <v>0.1</v>
      </c>
      <c r="Z104">
        <f>SQRT((ABS($A$105-$A$104)^2+(ABS($B$105-$B$104)^2)))</f>
        <v>14.805443434243234</v>
      </c>
      <c r="AJ104">
        <f>1/0.1</f>
        <v>10</v>
      </c>
      <c r="AO104">
        <f>$Z104/$U104</f>
        <v>148.05443434243233</v>
      </c>
      <c r="AV104">
        <f>((0.045/0.1)*100)</f>
        <v>44.999999999999993</v>
      </c>
      <c r="BA104">
        <f>((0.055/0.1)*100)</f>
        <v>54.999999999999993</v>
      </c>
      <c r="BF104">
        <f>ABS($B$104-$D$104)</f>
        <v>1.4628920000000001</v>
      </c>
      <c r="BG104">
        <f>ABS($F$104-$H$104)</f>
        <v>4.1966299999999999</v>
      </c>
      <c r="BI104">
        <v>2.4258489999999999</v>
      </c>
      <c r="BJ104">
        <v>2.705956</v>
      </c>
      <c r="BL104">
        <f>SQRT((ABS($A$104-$E$104)^2+(ABS($B$104-$F$104)^2)))</f>
        <v>5.1229262496363202</v>
      </c>
      <c r="BO104">
        <f>SQRT((ABS($A$104-$G$104)^2+(ABS($B$104-$H$104)^2)))</f>
        <v>6.7460729250366684</v>
      </c>
      <c r="BP104">
        <f>SQRT((ABS($C$104-$E$104)^2+(ABS($D$104-$F$104)^2)))</f>
        <v>3.4744839387215389</v>
      </c>
      <c r="BR104">
        <f>DEGREES(ACOS((11.1210787315853^2+16.8881145985843^2-6.43393562813314^2)/(2*11.1210787315853*16.8881145985843)))</f>
        <v>11.947393870212055</v>
      </c>
      <c r="BU104">
        <v>9</v>
      </c>
      <c r="BV104">
        <v>1</v>
      </c>
      <c r="BW104">
        <v>7</v>
      </c>
      <c r="BX104">
        <v>9</v>
      </c>
      <c r="CL104">
        <v>11</v>
      </c>
      <c r="CM104">
        <v>4</v>
      </c>
      <c r="CN104">
        <v>3</v>
      </c>
      <c r="CO104">
        <v>4</v>
      </c>
      <c r="CP104">
        <v>12</v>
      </c>
      <c r="CQ104">
        <v>4</v>
      </c>
      <c r="CR104">
        <v>1</v>
      </c>
      <c r="CS104">
        <v>0</v>
      </c>
      <c r="DC104">
        <f>((1/9)*100)</f>
        <v>11.111111111111111</v>
      </c>
      <c r="DD104">
        <f>((7/9)*100)</f>
        <v>77.777777777777786</v>
      </c>
      <c r="DE104">
        <f>((9/9)*100)</f>
        <v>100</v>
      </c>
      <c r="DP104">
        <f>((4/11)*100)</f>
        <v>36.363636363636367</v>
      </c>
      <c r="DQ104">
        <f>((3/11)*100)</f>
        <v>27.27272727272727</v>
      </c>
      <c r="DR104">
        <f>((4/11)*100)</f>
        <v>36.363636363636367</v>
      </c>
      <c r="DS104">
        <f>((4/12)*100)</f>
        <v>33.333333333333329</v>
      </c>
      <c r="DT104">
        <f>((1/12)*100)</f>
        <v>8.3333333333333321</v>
      </c>
      <c r="DU104">
        <f>((0/12)*100)</f>
        <v>0</v>
      </c>
    </row>
    <row r="105" spans="1:131" x14ac:dyDescent="0.25">
      <c r="A105">
        <v>279.36570599999999</v>
      </c>
      <c r="B105">
        <v>8.3823729999999994</v>
      </c>
      <c r="BR105">
        <f>DEGREES(ACOS((16.2964942874769^2+21.040887387346^2-6.15982571755768^2)/(2*16.2964942874769*21.040887387346)))</f>
        <v>12.178766012315235</v>
      </c>
      <c r="BS105">
        <f>DEGREES(ACOS((10.8912559015623^2+21.4297275407808^2-11.1210787315853^2)/(2*10.8912559015623*21.4297275407808)))</f>
        <v>13.352764365899825</v>
      </c>
    </row>
    <row r="106" spans="1:131" x14ac:dyDescent="0.25">
      <c r="A106" t="s">
        <v>22</v>
      </c>
      <c r="B106" t="s">
        <v>22</v>
      </c>
      <c r="C106" t="s">
        <v>22</v>
      </c>
      <c r="D106" t="s">
        <v>22</v>
      </c>
      <c r="E106" t="s">
        <v>22</v>
      </c>
      <c r="F106" t="s">
        <v>22</v>
      </c>
      <c r="G106" t="s">
        <v>22</v>
      </c>
      <c r="H106" t="s">
        <v>22</v>
      </c>
      <c r="BR106">
        <f>DEGREES(ACOS((21.8065264892202^2+23.996257166748^2-4.84875698502007^2)/(2*21.8065264892202*23.996257166748)))</f>
        <v>10.851954596276503</v>
      </c>
      <c r="BS106">
        <f>DEGREES(ACOS((6.43393562813314^2+22.0070375004391^2-16.2964942874769^2)/(2*6.43393562813314*22.0070375004391)))</f>
        <v>23.279309054266768</v>
      </c>
    </row>
    <row r="107" spans="1:131" x14ac:dyDescent="0.25">
      <c r="A107">
        <v>232.055094</v>
      </c>
      <c r="B107">
        <v>7.5663590000000003</v>
      </c>
      <c r="C107">
        <v>222.49072699999999</v>
      </c>
      <c r="D107">
        <v>8.3238610000000008</v>
      </c>
      <c r="E107">
        <v>231.91443799999999</v>
      </c>
      <c r="F107">
        <v>6.4676929999999997</v>
      </c>
      <c r="G107">
        <v>242.38970799999998</v>
      </c>
      <c r="H107">
        <v>9.4489970000000003</v>
      </c>
      <c r="K107">
        <f>(14/200)</f>
        <v>7.0000000000000007E-2</v>
      </c>
      <c r="L107">
        <f>(15/200)</f>
        <v>7.4999999999999997E-2</v>
      </c>
      <c r="M107">
        <f>(12/200)</f>
        <v>0.06</v>
      </c>
      <c r="N107">
        <f>(16/200)</f>
        <v>0.08</v>
      </c>
      <c r="P107">
        <f>(15/200)</f>
        <v>7.4999999999999997E-2</v>
      </c>
      <c r="Q107">
        <f>(14/200)</f>
        <v>7.0000000000000007E-2</v>
      </c>
      <c r="R107">
        <f>(14/200)</f>
        <v>7.0000000000000007E-2</v>
      </c>
      <c r="S107">
        <f>(16/200)</f>
        <v>0.08</v>
      </c>
      <c r="U107">
        <f>0.07+0.075</f>
        <v>0.14500000000000002</v>
      </c>
      <c r="V107">
        <f>0.075+0.07</f>
        <v>0.14500000000000002</v>
      </c>
      <c r="W107">
        <f>0.06+0.07</f>
        <v>0.13</v>
      </c>
      <c r="X107">
        <f>0.08+0.08</f>
        <v>0.16</v>
      </c>
      <c r="Z107">
        <f>SQRT((ABS($A$108-$A$107)^2+(ABS($B$108-$B$107)^2)))</f>
        <v>17.413020618834405</v>
      </c>
      <c r="AA107">
        <f>SQRT((ABS($C$108-$C$107)^2+(ABS($D$108-$D$107)^2)))</f>
        <v>20.184983704626291</v>
      </c>
      <c r="AB107">
        <f>SQRT((ABS($E$108-$E$107)^2+(ABS($F$108-$F$107)^2)))</f>
        <v>16.88811459858432</v>
      </c>
      <c r="AC107">
        <f>SQRT((ABS($G$108-$G$107)^2+(ABS($H$108-$H$107)^2)))</f>
        <v>21.42972754078081</v>
      </c>
      <c r="AJ107">
        <f>1/0.145</f>
        <v>6.8965517241379315</v>
      </c>
      <c r="AK107">
        <f>1/0.145</f>
        <v>6.8965517241379315</v>
      </c>
      <c r="AL107">
        <f>1/0.13</f>
        <v>7.6923076923076916</v>
      </c>
      <c r="AM107">
        <f>1/0.16</f>
        <v>6.25</v>
      </c>
      <c r="AO107">
        <f>$Z107/$U107</f>
        <v>120.08979737127174</v>
      </c>
      <c r="AP107">
        <f>$AA107/$V107</f>
        <v>139.20678416983648</v>
      </c>
      <c r="AQ107">
        <f>$AB107/$W107</f>
        <v>129.90857383526398</v>
      </c>
      <c r="AR107">
        <f>$AC107/$X107</f>
        <v>133.93579712988006</v>
      </c>
      <c r="AV107">
        <f>((0.07/0.145)*100)</f>
        <v>48.275862068965523</v>
      </c>
      <c r="AW107">
        <f>((0.075/0.145)*100)</f>
        <v>51.724137931034484</v>
      </c>
      <c r="AX107">
        <f>((0.06/0.13)*100)</f>
        <v>46.153846153846153</v>
      </c>
      <c r="AY107">
        <f>((0.08/0.16)*100)</f>
        <v>50</v>
      </c>
      <c r="BA107">
        <f>((0.075/0.145)*100)</f>
        <v>51.724137931034484</v>
      </c>
      <c r="BB107">
        <f>((0.07/0.145)*100)</f>
        <v>48.275862068965523</v>
      </c>
      <c r="BC107">
        <f>((0.07/0.13)*100)</f>
        <v>53.846153846153854</v>
      </c>
      <c r="BD107">
        <f>((0.08/0.16)*100)</f>
        <v>50</v>
      </c>
      <c r="BF107">
        <f>ABS($B$107-$D$107)</f>
        <v>0.75750200000000056</v>
      </c>
      <c r="BG107">
        <f>ABS($F$107-$H$107)</f>
        <v>2.9813040000000006</v>
      </c>
      <c r="BL107">
        <f>SQRT((ABS($A$107-$E$107)^2+(ABS($B$107-$F$107)^2)))</f>
        <v>1.1076331025623978</v>
      </c>
      <c r="BM107">
        <f>SQRT((ABS($C$107-$G$108)^2+(ABS($D$107-$H$108)^2)))</f>
        <v>1.5202228213459335</v>
      </c>
      <c r="BO107">
        <f>SQRT((ABS($A$107-$G$107)^2+(ABS($B$107-$H$107)^2)))</f>
        <v>10.504692873570352</v>
      </c>
      <c r="BP107">
        <f>SQRT((ABS($C$107-$E$107)^2+(ABS($D$107-$F$107)^2)))</f>
        <v>9.6047742636537237</v>
      </c>
      <c r="BR107">
        <f>DEGREES(ACOS((17.6218884535555^2+19.1563260607925^2-4.00532196190344^2)/(2*17.6218884535555*19.1563260607925)))</f>
        <v>11.557089191387725</v>
      </c>
      <c r="BS107">
        <f>DEGREES(ACOS((6.15982571755768^2+26.2576336272383^2-21.8065264892202^2)/(2*6.15982571755768*26.2576336272383)))</f>
        <v>38.862675535956306</v>
      </c>
      <c r="BU107">
        <v>14</v>
      </c>
      <c r="BV107">
        <v>0</v>
      </c>
      <c r="BW107">
        <v>2</v>
      </c>
      <c r="BX107">
        <v>12</v>
      </c>
      <c r="BY107">
        <v>15</v>
      </c>
      <c r="BZ107">
        <v>2</v>
      </c>
      <c r="CA107">
        <v>12</v>
      </c>
      <c r="CB107">
        <v>4</v>
      </c>
      <c r="CC107">
        <v>12</v>
      </c>
      <c r="CD107">
        <v>1</v>
      </c>
      <c r="CE107">
        <v>12</v>
      </c>
      <c r="CF107">
        <v>2</v>
      </c>
      <c r="CG107">
        <v>16</v>
      </c>
      <c r="CH107">
        <v>12</v>
      </c>
      <c r="CI107">
        <v>4</v>
      </c>
      <c r="CJ107">
        <v>2</v>
      </c>
      <c r="CL107">
        <v>15</v>
      </c>
      <c r="CM107">
        <v>0</v>
      </c>
      <c r="CN107">
        <v>0</v>
      </c>
      <c r="CO107">
        <v>14</v>
      </c>
      <c r="CP107">
        <v>14</v>
      </c>
      <c r="CQ107">
        <v>0</v>
      </c>
      <c r="CR107">
        <v>12</v>
      </c>
      <c r="CS107">
        <v>2</v>
      </c>
      <c r="CT107">
        <v>14</v>
      </c>
      <c r="CU107">
        <v>2</v>
      </c>
      <c r="CV107">
        <v>12</v>
      </c>
      <c r="CW107">
        <v>0</v>
      </c>
      <c r="CX107">
        <v>16</v>
      </c>
      <c r="CY107">
        <v>14</v>
      </c>
      <c r="CZ107">
        <v>2</v>
      </c>
      <c r="DA107">
        <v>0</v>
      </c>
      <c r="DC107">
        <f>((0/14)*100)</f>
        <v>0</v>
      </c>
      <c r="DD107">
        <f>((2/14)*100)</f>
        <v>14.285714285714285</v>
      </c>
      <c r="DE107">
        <f>((12/14)*100)</f>
        <v>85.714285714285708</v>
      </c>
      <c r="DF107">
        <f>((2/15)*100)</f>
        <v>13.333333333333334</v>
      </c>
      <c r="DG107">
        <f>((12/15)*100)</f>
        <v>80</v>
      </c>
      <c r="DH107">
        <f>((4/15)*100)</f>
        <v>26.666666666666668</v>
      </c>
      <c r="DI107">
        <f>((1/12)*100)</f>
        <v>8.3333333333333321</v>
      </c>
      <c r="DJ107">
        <f>((12/12)*100)</f>
        <v>100</v>
      </c>
      <c r="DK107">
        <f>((2/12)*100)</f>
        <v>16.666666666666664</v>
      </c>
      <c r="DL107">
        <f>((12/16)*100)</f>
        <v>75</v>
      </c>
      <c r="DM107">
        <f>((4/16)*100)</f>
        <v>25</v>
      </c>
      <c r="DN107">
        <f>((2/16)*100)</f>
        <v>12.5</v>
      </c>
      <c r="DP107">
        <f>((0/15)*100)</f>
        <v>0</v>
      </c>
      <c r="DQ107">
        <f>((0/15)*100)</f>
        <v>0</v>
      </c>
      <c r="DR107">
        <f>((14/15)*100)</f>
        <v>93.333333333333329</v>
      </c>
      <c r="DS107">
        <f>((0/14)*100)</f>
        <v>0</v>
      </c>
      <c r="DT107">
        <f>((12/14)*100)</f>
        <v>85.714285714285708</v>
      </c>
      <c r="DU107">
        <f>((2/14)*100)</f>
        <v>14.285714285714285</v>
      </c>
      <c r="DV107">
        <f>((2/14)*100)</f>
        <v>14.285714285714285</v>
      </c>
      <c r="DW107">
        <f>((12/14)*100)</f>
        <v>85.714285714285708</v>
      </c>
      <c r="DX107">
        <f>((0/14)*100)</f>
        <v>0</v>
      </c>
      <c r="DY107">
        <f>((14/16)*100)</f>
        <v>87.5</v>
      </c>
      <c r="DZ107">
        <f>((2/16)*100)</f>
        <v>12.5</v>
      </c>
      <c r="EA107">
        <f>((0/16)*100)</f>
        <v>0</v>
      </c>
    </row>
    <row r="108" spans="1:131" x14ac:dyDescent="0.25">
      <c r="A108">
        <v>214.66410999999999</v>
      </c>
      <c r="B108">
        <v>6.6905950000000001</v>
      </c>
      <c r="C108">
        <v>202.31984199999999</v>
      </c>
      <c r="D108">
        <v>7.5695629999999996</v>
      </c>
      <c r="E108">
        <v>215.031432</v>
      </c>
      <c r="F108">
        <v>6.0523340000000001</v>
      </c>
      <c r="G108">
        <v>220.980932</v>
      </c>
      <c r="H108">
        <v>8.5016149999999993</v>
      </c>
      <c r="K108">
        <f>(13/200)</f>
        <v>6.5000000000000002E-2</v>
      </c>
      <c r="L108">
        <f>(15/200)</f>
        <v>7.4999999999999997E-2</v>
      </c>
      <c r="M108">
        <f>(10/200)</f>
        <v>0.05</v>
      </c>
      <c r="N108">
        <f>(13/200)</f>
        <v>6.5000000000000002E-2</v>
      </c>
      <c r="P108">
        <f>(13/200)</f>
        <v>6.5000000000000002E-2</v>
      </c>
      <c r="Q108">
        <f>(11/200)</f>
        <v>5.5E-2</v>
      </c>
      <c r="R108">
        <f>(11/200)</f>
        <v>5.5E-2</v>
      </c>
      <c r="S108">
        <f>(13/200)</f>
        <v>6.5000000000000002E-2</v>
      </c>
      <c r="U108">
        <f>0.065+0.065</f>
        <v>0.13</v>
      </c>
      <c r="V108">
        <f>0.075+0.055</f>
        <v>0.13</v>
      </c>
      <c r="W108">
        <f>0.05+0.055</f>
        <v>0.10500000000000001</v>
      </c>
      <c r="X108">
        <f>0.065+0.065</f>
        <v>0.13</v>
      </c>
      <c r="Z108">
        <f>SQRT((ABS($A$109-$A$108)^2+(ABS($B$109-$B$108)^2)))</f>
        <v>21.244988729282266</v>
      </c>
      <c r="AA108">
        <f>SQRT((ABS($C$109-$C$108)^2+(ABS($D$109-$D$108)^2)))</f>
        <v>25.623598702755491</v>
      </c>
      <c r="AB108">
        <f>SQRT((ABS($E$109-$E$108)^2+(ABS($F$109-$F$108)^2)))</f>
        <v>21.040887387346022</v>
      </c>
      <c r="AC108">
        <f>SQRT((ABS($G$109-$G$108)^2+(ABS($H$109-$H$108)^2)))</f>
        <v>22.0070375004391</v>
      </c>
      <c r="AJ108">
        <f>1/0.13</f>
        <v>7.6923076923076916</v>
      </c>
      <c r="AK108">
        <f>1/0.13</f>
        <v>7.6923076923076916</v>
      </c>
      <c r="AL108">
        <f>1/0.105</f>
        <v>9.5238095238095237</v>
      </c>
      <c r="AM108">
        <f>1/0.13</f>
        <v>7.6923076923076916</v>
      </c>
      <c r="AO108">
        <f>$Z108/$U108</f>
        <v>163.42299022524818</v>
      </c>
      <c r="AP108">
        <f>$AA108/$V108</f>
        <v>197.10460540581147</v>
      </c>
      <c r="AQ108">
        <f>$AB108/$W108</f>
        <v>200.3894036890097</v>
      </c>
      <c r="AR108">
        <f>$AC108/$X108</f>
        <v>169.28490384953153</v>
      </c>
      <c r="AV108">
        <f>((0.065/0.13)*100)</f>
        <v>50</v>
      </c>
      <c r="AW108">
        <f>((0.075/0.13)*100)</f>
        <v>57.692307692307686</v>
      </c>
      <c r="AX108">
        <f>((0.05/0.105)*100)</f>
        <v>47.61904761904762</v>
      </c>
      <c r="AY108">
        <f>((0.065/0.13)*100)</f>
        <v>50</v>
      </c>
      <c r="BA108">
        <f>((0.065/0.13)*100)</f>
        <v>50</v>
      </c>
      <c r="BB108">
        <f>((0.055/0.13)*100)</f>
        <v>42.307692307692307</v>
      </c>
      <c r="BC108">
        <f>((0.055/0.105)*100)</f>
        <v>52.380952380952387</v>
      </c>
      <c r="BD108">
        <f>((0.065/0.13)*100)</f>
        <v>50</v>
      </c>
      <c r="BF108">
        <f>ABS($B$108-$D$108)</f>
        <v>0.87896799999999953</v>
      </c>
      <c r="BG108">
        <f>ABS($F$108-$H$108)</f>
        <v>2.4492809999999992</v>
      </c>
      <c r="BL108">
        <f>SQRT((ABS($A$108-$E$108)^2+(ABS($B$108-$F$108)^2)))</f>
        <v>0.73641194708193125</v>
      </c>
      <c r="BM108">
        <f>SQRT((ABS($C$108-$G$109)^2+(ABS($D$108-$H$109)^2)))</f>
        <v>3.5795225463439899</v>
      </c>
      <c r="BO108">
        <f>SQRT((ABS($A$108-$G$108)^2+(ABS($B$108-$H$108)^2)))</f>
        <v>6.5713037991013641</v>
      </c>
      <c r="BP108">
        <f>SQRT((ABS($C$108-$E$109)^2+(ABS($D$108-$F$109)^2)))</f>
        <v>8.641209152596641</v>
      </c>
      <c r="BR108">
        <f>DEGREES(ACOS((30.6025249941297^2+33.124188855625^2-4.83689869098992^2)/(2*30.6025249941297*33.124188855625)))</f>
        <v>7.4331002725272803</v>
      </c>
      <c r="BS108">
        <f>DEGREES(ACOS((4.84875698502007^2+19.8148066269424^2-17.6218884535555^2)/(2*4.84875698502007*19.8148066269424)))</f>
        <v>56.661132918169237</v>
      </c>
      <c r="BU108">
        <v>13</v>
      </c>
      <c r="BV108">
        <v>2</v>
      </c>
      <c r="BW108">
        <v>2</v>
      </c>
      <c r="BX108">
        <v>9</v>
      </c>
      <c r="BY108">
        <v>15</v>
      </c>
      <c r="BZ108">
        <v>6</v>
      </c>
      <c r="CA108">
        <v>9</v>
      </c>
      <c r="CB108">
        <v>4</v>
      </c>
      <c r="CC108">
        <v>10</v>
      </c>
      <c r="CD108">
        <v>1</v>
      </c>
      <c r="CE108">
        <v>9</v>
      </c>
      <c r="CF108">
        <v>5</v>
      </c>
      <c r="CG108">
        <v>13</v>
      </c>
      <c r="CH108">
        <v>9</v>
      </c>
      <c r="CI108">
        <v>4</v>
      </c>
      <c r="CJ108">
        <v>5</v>
      </c>
      <c r="CL108">
        <v>13</v>
      </c>
      <c r="CM108">
        <v>0</v>
      </c>
      <c r="CN108">
        <v>2</v>
      </c>
      <c r="CO108">
        <v>9</v>
      </c>
      <c r="CP108">
        <v>11</v>
      </c>
      <c r="CQ108">
        <v>0</v>
      </c>
      <c r="CR108">
        <v>10</v>
      </c>
      <c r="CS108">
        <v>2</v>
      </c>
      <c r="CT108">
        <v>11</v>
      </c>
      <c r="CU108">
        <v>0</v>
      </c>
      <c r="CV108">
        <v>10</v>
      </c>
      <c r="CW108">
        <v>3</v>
      </c>
      <c r="CX108">
        <v>13</v>
      </c>
      <c r="CY108">
        <v>9</v>
      </c>
      <c r="CZ108">
        <v>2</v>
      </c>
      <c r="DA108">
        <v>3</v>
      </c>
      <c r="DC108">
        <f>((2/13)*100)</f>
        <v>15.384615384615385</v>
      </c>
      <c r="DD108">
        <f>((2/13)*100)</f>
        <v>15.384615384615385</v>
      </c>
      <c r="DE108">
        <f>((9/13)*100)</f>
        <v>69.230769230769226</v>
      </c>
      <c r="DF108">
        <f>((6/15)*100)</f>
        <v>40</v>
      </c>
      <c r="DG108">
        <f>((9/15)*100)</f>
        <v>60</v>
      </c>
      <c r="DH108">
        <f>((4/15)*100)</f>
        <v>26.666666666666668</v>
      </c>
      <c r="DI108">
        <f>((1/10)*100)</f>
        <v>10</v>
      </c>
      <c r="DJ108">
        <f>((9/10)*100)</f>
        <v>90</v>
      </c>
      <c r="DK108">
        <f>((5/10)*100)</f>
        <v>50</v>
      </c>
      <c r="DL108">
        <f>((9/13)*100)</f>
        <v>69.230769230769226</v>
      </c>
      <c r="DM108">
        <f>((4/13)*100)</f>
        <v>30.76923076923077</v>
      </c>
      <c r="DN108">
        <f>((5/13)*100)</f>
        <v>38.461538461538467</v>
      </c>
      <c r="DP108">
        <f>((0/13)*100)</f>
        <v>0</v>
      </c>
      <c r="DQ108">
        <f>((2/13)*100)</f>
        <v>15.384615384615385</v>
      </c>
      <c r="DR108">
        <f>((9/13)*100)</f>
        <v>69.230769230769226</v>
      </c>
      <c r="DS108">
        <f>((0/11)*100)</f>
        <v>0</v>
      </c>
      <c r="DT108">
        <f>((10/11)*100)</f>
        <v>90.909090909090907</v>
      </c>
      <c r="DU108">
        <f>((2/11)*100)</f>
        <v>18.181818181818183</v>
      </c>
      <c r="DV108">
        <f>((0/11)*100)</f>
        <v>0</v>
      </c>
      <c r="DW108">
        <f>((10/11)*100)</f>
        <v>90.909090909090907</v>
      </c>
      <c r="DX108">
        <f>((3/11)*100)</f>
        <v>27.27272727272727</v>
      </c>
      <c r="DY108">
        <f>((9/13)*100)</f>
        <v>69.230769230769226</v>
      </c>
      <c r="DZ108">
        <f>((2/13)*100)</f>
        <v>15.384615384615385</v>
      </c>
      <c r="EA108">
        <f>((3/13)*100)</f>
        <v>23.076923076923077</v>
      </c>
    </row>
    <row r="109" spans="1:131" x14ac:dyDescent="0.25">
      <c r="A109">
        <v>193.41963099999998</v>
      </c>
      <c r="B109">
        <v>6.5434279999999996</v>
      </c>
      <c r="C109">
        <v>176.728015</v>
      </c>
      <c r="D109">
        <v>8.8451810000000002</v>
      </c>
      <c r="E109">
        <v>194.007476</v>
      </c>
      <c r="F109">
        <v>5.208405</v>
      </c>
      <c r="G109">
        <v>198.97663</v>
      </c>
      <c r="H109">
        <v>8.848592</v>
      </c>
      <c r="K109">
        <f>(13/200)</f>
        <v>6.5000000000000002E-2</v>
      </c>
      <c r="L109">
        <f>(11/200)</f>
        <v>5.5E-2</v>
      </c>
      <c r="M109">
        <f>(12/200)</f>
        <v>0.06</v>
      </c>
      <c r="N109">
        <f>(13/200)</f>
        <v>6.5000000000000002E-2</v>
      </c>
      <c r="P109">
        <f>(9/200)</f>
        <v>4.4999999999999998E-2</v>
      </c>
      <c r="Q109">
        <f>(10/200)</f>
        <v>0.05</v>
      </c>
      <c r="R109">
        <f>(10/200)</f>
        <v>0.05</v>
      </c>
      <c r="S109">
        <f>(11/200)</f>
        <v>5.5E-2</v>
      </c>
      <c r="U109">
        <f>0.065+0.045</f>
        <v>0.11</v>
      </c>
      <c r="V109">
        <f>0.055+0.05</f>
        <v>0.10500000000000001</v>
      </c>
      <c r="W109">
        <f>0.06+0.05</f>
        <v>0.11</v>
      </c>
      <c r="X109">
        <f>0.065+0.055</f>
        <v>0.12</v>
      </c>
      <c r="Z109">
        <f>SQRT((ABS($A$110-$A$109)^2+(ABS($B$110-$B$109)^2)))</f>
        <v>23.194234026881755</v>
      </c>
      <c r="AA109">
        <f>SQRT((ABS($C$110-$C$109)^2+(ABS($D$110-$D$109)^2)))</f>
        <v>20.471803055248174</v>
      </c>
      <c r="AB109">
        <f>SQRT((ABS($E$110-$E$109)^2+(ABS($F$110-$F$109)^2)))</f>
        <v>23.99625716674802</v>
      </c>
      <c r="AC109">
        <f>SQRT((ABS($G$110-$G$109)^2+(ABS($H$110-$H$109)^2)))</f>
        <v>26.25763362723826</v>
      </c>
      <c r="AJ109">
        <f>1/0.11</f>
        <v>9.0909090909090917</v>
      </c>
      <c r="AK109">
        <f>1/0.105</f>
        <v>9.5238095238095237</v>
      </c>
      <c r="AL109">
        <f>1/0.11</f>
        <v>9.0909090909090917</v>
      </c>
      <c r="AM109">
        <f>1/0.12</f>
        <v>8.3333333333333339</v>
      </c>
      <c r="AO109">
        <f>$Z109/$U109</f>
        <v>210.85667297165233</v>
      </c>
      <c r="AP109">
        <f>$AA109/$V109</f>
        <v>194.96955290712543</v>
      </c>
      <c r="AQ109">
        <f>$AB109/$W109</f>
        <v>218.14779242498199</v>
      </c>
      <c r="AR109">
        <f>$AC109/$X109</f>
        <v>218.81361356031883</v>
      </c>
      <c r="AV109">
        <f>((0.065/0.11)*100)</f>
        <v>59.090909090909093</v>
      </c>
      <c r="AW109">
        <f>((0.055/0.105)*100)</f>
        <v>52.380952380952387</v>
      </c>
      <c r="AX109">
        <f>((0.06/0.11)*100)</f>
        <v>54.54545454545454</v>
      </c>
      <c r="AY109">
        <f>((0.065/0.12)*100)</f>
        <v>54.166666666666671</v>
      </c>
      <c r="BA109">
        <f>((0.045/0.11)*100)</f>
        <v>40.909090909090907</v>
      </c>
      <c r="BB109">
        <f>((0.05/0.105)*100)</f>
        <v>47.61904761904762</v>
      </c>
      <c r="BC109">
        <f>((0.05/0.11)*100)</f>
        <v>45.45454545454546</v>
      </c>
      <c r="BD109">
        <f>((0.055/0.12)*100)</f>
        <v>45.833333333333336</v>
      </c>
      <c r="BF109">
        <f>ABS($B$109-$D$109)</f>
        <v>2.3017530000000006</v>
      </c>
      <c r="BG109">
        <f>ABS($F$109-$H$109)</f>
        <v>3.6401870000000001</v>
      </c>
      <c r="BL109">
        <f>SQRT((ABS($A$109-$E$109)^2+(ABS($B$109-$F$109)^2)))</f>
        <v>1.4587145555433447</v>
      </c>
      <c r="BM109">
        <f>SQRT((ABS($C$109-$G$110)^2+(ABS($D$109-$H$110)^2)))</f>
        <v>4.1615467312484986</v>
      </c>
      <c r="BO109">
        <f>SQRT((ABS($A$109-$G$109)^2+(ABS($B$109-$H$109)^2)))</f>
        <v>6.0161465202318007</v>
      </c>
      <c r="BP109">
        <f>SQRT((ABS($C$109-$E$110)^2+(ABS($D$109-$F$110)^2)))</f>
        <v>7.2641725696825388</v>
      </c>
      <c r="BR109">
        <f>DEGREES(ACOS((24.8625151724014^2+26.2682201884998^2-4.61324434986442^2)/(2*24.8625151724014*26.2682201884998)))</f>
        <v>9.863192175900906</v>
      </c>
      <c r="BS109">
        <f>DEGREES(ACOS((4.00532196190344^2+32.4478057881688^2-30.6025249941297^2)/(2*4.00532196190344*32.4478057881688)))</f>
        <v>59.381010452073809</v>
      </c>
      <c r="BU109">
        <v>13</v>
      </c>
      <c r="BV109">
        <v>6</v>
      </c>
      <c r="BW109">
        <v>3</v>
      </c>
      <c r="BX109">
        <v>7</v>
      </c>
      <c r="BY109">
        <v>11</v>
      </c>
      <c r="BZ109">
        <v>5</v>
      </c>
      <c r="CA109">
        <v>6</v>
      </c>
      <c r="CB109">
        <v>3</v>
      </c>
      <c r="CC109">
        <v>12</v>
      </c>
      <c r="CD109">
        <v>3</v>
      </c>
      <c r="CE109">
        <v>6</v>
      </c>
      <c r="CF109">
        <v>9</v>
      </c>
      <c r="CG109">
        <v>13</v>
      </c>
      <c r="CH109">
        <v>7</v>
      </c>
      <c r="CI109">
        <v>3</v>
      </c>
      <c r="CJ109">
        <v>9</v>
      </c>
      <c r="CL109">
        <v>9</v>
      </c>
      <c r="CM109">
        <v>0</v>
      </c>
      <c r="CN109">
        <v>0</v>
      </c>
      <c r="CO109">
        <v>5</v>
      </c>
      <c r="CP109">
        <v>10</v>
      </c>
      <c r="CQ109">
        <v>3</v>
      </c>
      <c r="CR109">
        <v>4</v>
      </c>
      <c r="CS109">
        <v>0</v>
      </c>
      <c r="CT109">
        <v>10</v>
      </c>
      <c r="CU109">
        <v>0</v>
      </c>
      <c r="CV109">
        <v>4</v>
      </c>
      <c r="CW109">
        <v>6</v>
      </c>
      <c r="CX109">
        <v>11</v>
      </c>
      <c r="CY109">
        <v>5</v>
      </c>
      <c r="CZ109">
        <v>0</v>
      </c>
      <c r="DA109">
        <v>6</v>
      </c>
      <c r="DC109">
        <f>((6/13)*100)</f>
        <v>46.153846153846153</v>
      </c>
      <c r="DD109">
        <f>((3/13)*100)</f>
        <v>23.076923076923077</v>
      </c>
      <c r="DE109">
        <f>((7/13)*100)</f>
        <v>53.846153846153847</v>
      </c>
      <c r="DF109">
        <f>((5/11)*100)</f>
        <v>45.454545454545453</v>
      </c>
      <c r="DG109">
        <f>((6/11)*100)</f>
        <v>54.54545454545454</v>
      </c>
      <c r="DH109">
        <f>((3/11)*100)</f>
        <v>27.27272727272727</v>
      </c>
      <c r="DI109">
        <f>((3/12)*100)</f>
        <v>25</v>
      </c>
      <c r="DJ109">
        <f>((6/12)*100)</f>
        <v>50</v>
      </c>
      <c r="DK109">
        <f>((9/12)*100)</f>
        <v>75</v>
      </c>
      <c r="DL109">
        <f>((7/13)*100)</f>
        <v>53.846153846153847</v>
      </c>
      <c r="DM109">
        <f>((3/13)*100)</f>
        <v>23.076923076923077</v>
      </c>
      <c r="DN109">
        <f>((9/13)*100)</f>
        <v>69.230769230769226</v>
      </c>
      <c r="DP109">
        <f>((0/9)*100)</f>
        <v>0</v>
      </c>
      <c r="DQ109">
        <f>((0/9)*100)</f>
        <v>0</v>
      </c>
      <c r="DR109">
        <f>((5/9)*100)</f>
        <v>55.555555555555557</v>
      </c>
      <c r="DS109">
        <f>((3/10)*100)</f>
        <v>30</v>
      </c>
      <c r="DT109">
        <f>((4/10)*100)</f>
        <v>40</v>
      </c>
      <c r="DU109">
        <f>((0/10)*100)</f>
        <v>0</v>
      </c>
      <c r="DV109">
        <f>((0/10)*100)</f>
        <v>0</v>
      </c>
      <c r="DW109">
        <f>((4/10)*100)</f>
        <v>40</v>
      </c>
      <c r="DX109">
        <f>((6/10)*100)</f>
        <v>60</v>
      </c>
      <c r="DY109">
        <f>((5/11)*100)</f>
        <v>45.454545454545453</v>
      </c>
      <c r="DZ109">
        <f>((0/11)*100)</f>
        <v>0</v>
      </c>
      <c r="EA109">
        <f>((6/11)*100)</f>
        <v>54.54545454545454</v>
      </c>
    </row>
    <row r="110" spans="1:131" x14ac:dyDescent="0.25">
      <c r="A110">
        <v>170.23920699999999</v>
      </c>
      <c r="B110">
        <v>7.3437000000000001</v>
      </c>
      <c r="C110">
        <v>156.25648000000001</v>
      </c>
      <c r="D110">
        <v>8.9499429999999993</v>
      </c>
      <c r="E110">
        <v>170.02576299999998</v>
      </c>
      <c r="F110">
        <v>6.043749</v>
      </c>
      <c r="G110">
        <v>172.74681799999999</v>
      </c>
      <c r="H110">
        <v>10.057015</v>
      </c>
      <c r="K110">
        <f>(13/200)</f>
        <v>6.5000000000000002E-2</v>
      </c>
      <c r="L110">
        <f>(12/200)</f>
        <v>0.06</v>
      </c>
      <c r="M110">
        <f>(13/200)</f>
        <v>6.5000000000000002E-2</v>
      </c>
      <c r="N110">
        <f>(12/200)</f>
        <v>0.06</v>
      </c>
      <c r="P110">
        <f>(9/200)</f>
        <v>4.4999999999999998E-2</v>
      </c>
      <c r="Q110">
        <f>(10/200)</f>
        <v>0.05</v>
      </c>
      <c r="R110">
        <f>(9/200)</f>
        <v>4.4999999999999998E-2</v>
      </c>
      <c r="S110">
        <f>(10/200)</f>
        <v>0.05</v>
      </c>
      <c r="U110">
        <f>0.065+0.045</f>
        <v>0.11</v>
      </c>
      <c r="V110">
        <f>0.06+0.05</f>
        <v>0.11</v>
      </c>
      <c r="W110">
        <f>0.065+0.045</f>
        <v>0.11</v>
      </c>
      <c r="X110">
        <f>0.06+0.05</f>
        <v>0.11</v>
      </c>
      <c r="Z110">
        <f>SQRT((ABS($A$111-$A$110)^2+(ABS($B$111-$B$110)^2)))</f>
        <v>19.307970174618475</v>
      </c>
      <c r="AA110">
        <f>SQRT((ABS($C$111-$C$110)^2+(ABS($D$111-$D$110)^2)))</f>
        <v>32.086891354264161</v>
      </c>
      <c r="AB110">
        <f>SQRT((ABS($E$111-$E$110)^2+(ABS($F$111-$F$110)^2)))</f>
        <v>19.156326060792452</v>
      </c>
      <c r="AC110">
        <f>SQRT((ABS($G$111-$G$110)^2+(ABS($H$111-$H$110)^2)))</f>
        <v>19.814806626942392</v>
      </c>
      <c r="AJ110">
        <f>1/0.11</f>
        <v>9.0909090909090917</v>
      </c>
      <c r="AK110">
        <f>1/0.11</f>
        <v>9.0909090909090917</v>
      </c>
      <c r="AL110">
        <f>1/0.11</f>
        <v>9.0909090909090917</v>
      </c>
      <c r="AM110">
        <f>1/0.11</f>
        <v>9.0909090909090917</v>
      </c>
      <c r="AO110">
        <f>$Z110/$U110</f>
        <v>175.52700158744068</v>
      </c>
      <c r="AP110">
        <f>$AA110/$V110</f>
        <v>291.69901231149237</v>
      </c>
      <c r="AQ110">
        <f>$AB110/$W110</f>
        <v>174.14841873447685</v>
      </c>
      <c r="AR110">
        <f>$AC110/$X110</f>
        <v>180.13460569947628</v>
      </c>
      <c r="AV110">
        <f>((0.065/0.11)*100)</f>
        <v>59.090909090909093</v>
      </c>
      <c r="AW110">
        <f>((0.06/0.11)*100)</f>
        <v>54.54545454545454</v>
      </c>
      <c r="AX110">
        <f>((0.065/0.11)*100)</f>
        <v>59.090909090909093</v>
      </c>
      <c r="AY110">
        <f>((0.06/0.11)*100)</f>
        <v>54.54545454545454</v>
      </c>
      <c r="BA110">
        <f>((0.045/0.11)*100)</f>
        <v>40.909090909090907</v>
      </c>
      <c r="BB110">
        <f>((0.05/0.11)*100)</f>
        <v>45.45454545454546</v>
      </c>
      <c r="BC110">
        <f>((0.045/0.11)*100)</f>
        <v>40.909090909090907</v>
      </c>
      <c r="BD110">
        <f>((0.05/0.11)*100)</f>
        <v>45.45454545454546</v>
      </c>
      <c r="BF110">
        <f>ABS($B$110-$D$110)</f>
        <v>1.6062429999999992</v>
      </c>
      <c r="BG110">
        <f>ABS($F$110-$H$110)</f>
        <v>4.0132659999999998</v>
      </c>
      <c r="BL110">
        <f>SQRT((ABS($A$110-$E$110)^2+(ABS($B$110-$F$110)^2)))</f>
        <v>1.3173575610049857</v>
      </c>
      <c r="BM110">
        <f>SQRT((ABS($C$110-$G$111)^2+(ABS($D$110-$H$111)^2)))</f>
        <v>3.5990323514040536</v>
      </c>
      <c r="BO110">
        <f>SQRT((ABS($A$110-$G$110)^2+(ABS($B$110-$H$110)^2)))</f>
        <v>3.6946165181986053</v>
      </c>
      <c r="BP110">
        <f>SQRT((ABS($C$110-$E$111)^2+(ABS($D$110-$F$111)^2)))</f>
        <v>5.7500424759973123</v>
      </c>
      <c r="BR110">
        <f>DEGREES(ACOS((19.737191089312^2+20.6919169918768^2-4.05489838958377^2)/(2*19.737191089312*20.6919169918768)))</f>
        <v>11.190916519672127</v>
      </c>
      <c r="BS110">
        <f>DEGREES(ACOS((4.83689869098992^2+27.2387769179226^2-24.8625151724014^2)/(2*4.83689869098992*27.2387769179226)))</f>
        <v>56.03848884142311</v>
      </c>
      <c r="BU110">
        <v>13</v>
      </c>
      <c r="BV110">
        <v>5</v>
      </c>
      <c r="BW110">
        <v>4</v>
      </c>
      <c r="BX110">
        <v>6</v>
      </c>
      <c r="BY110">
        <v>12</v>
      </c>
      <c r="BZ110">
        <v>5</v>
      </c>
      <c r="CA110">
        <v>7</v>
      </c>
      <c r="CB110">
        <v>4</v>
      </c>
      <c r="CC110">
        <v>13</v>
      </c>
      <c r="CD110">
        <v>4</v>
      </c>
      <c r="CE110">
        <v>7</v>
      </c>
      <c r="CF110">
        <v>10</v>
      </c>
      <c r="CG110">
        <v>12</v>
      </c>
      <c r="CH110">
        <v>6</v>
      </c>
      <c r="CI110">
        <v>4</v>
      </c>
      <c r="CJ110">
        <v>10</v>
      </c>
      <c r="CL110">
        <v>9</v>
      </c>
      <c r="CM110">
        <v>3</v>
      </c>
      <c r="CN110">
        <v>0</v>
      </c>
      <c r="CO110">
        <v>3</v>
      </c>
      <c r="CP110">
        <v>10</v>
      </c>
      <c r="CQ110">
        <v>2</v>
      </c>
      <c r="CR110">
        <v>4</v>
      </c>
      <c r="CS110">
        <v>2</v>
      </c>
      <c r="CT110">
        <v>9</v>
      </c>
      <c r="CU110">
        <v>0</v>
      </c>
      <c r="CV110">
        <v>4</v>
      </c>
      <c r="CW110">
        <v>7</v>
      </c>
      <c r="CX110">
        <v>10</v>
      </c>
      <c r="CY110">
        <v>3</v>
      </c>
      <c r="CZ110">
        <v>2</v>
      </c>
      <c r="DA110">
        <v>7</v>
      </c>
      <c r="DC110">
        <f>((5/13)*100)</f>
        <v>38.461538461538467</v>
      </c>
      <c r="DD110">
        <f>((4/13)*100)</f>
        <v>30.76923076923077</v>
      </c>
      <c r="DE110">
        <f>((6/13)*100)</f>
        <v>46.153846153846153</v>
      </c>
      <c r="DF110">
        <f>((5/12)*100)</f>
        <v>41.666666666666671</v>
      </c>
      <c r="DG110">
        <f>((7/12)*100)</f>
        <v>58.333333333333336</v>
      </c>
      <c r="DH110">
        <f>((4/12)*100)</f>
        <v>33.333333333333329</v>
      </c>
      <c r="DI110">
        <f>((4/13)*100)</f>
        <v>30.76923076923077</v>
      </c>
      <c r="DJ110">
        <f>((7/13)*100)</f>
        <v>53.846153846153847</v>
      </c>
      <c r="DK110">
        <f>((10/13)*100)</f>
        <v>76.923076923076934</v>
      </c>
      <c r="DL110">
        <f>((6/12)*100)</f>
        <v>50</v>
      </c>
      <c r="DM110">
        <f>((4/12)*100)</f>
        <v>33.333333333333329</v>
      </c>
      <c r="DN110">
        <f>((10/12)*100)</f>
        <v>83.333333333333343</v>
      </c>
      <c r="DP110">
        <f>((3/9)*100)</f>
        <v>33.333333333333329</v>
      </c>
      <c r="DQ110">
        <f>((0/9)*100)</f>
        <v>0</v>
      </c>
      <c r="DR110">
        <f>((3/9)*100)</f>
        <v>33.333333333333329</v>
      </c>
      <c r="DS110">
        <f>((2/10)*100)</f>
        <v>20</v>
      </c>
      <c r="DT110">
        <f>((4/10)*100)</f>
        <v>40</v>
      </c>
      <c r="DU110">
        <f>((2/10)*100)</f>
        <v>20</v>
      </c>
      <c r="DV110">
        <f>((0/9)*100)</f>
        <v>0</v>
      </c>
      <c r="DW110">
        <f>((4/9)*100)</f>
        <v>44.444444444444443</v>
      </c>
      <c r="DX110">
        <f>((7/9)*100)</f>
        <v>77.777777777777786</v>
      </c>
      <c r="DY110">
        <f>((3/10)*100)</f>
        <v>30</v>
      </c>
      <c r="DZ110">
        <f>((2/10)*100)</f>
        <v>20</v>
      </c>
      <c r="EA110">
        <f>((7/10)*100)</f>
        <v>70</v>
      </c>
    </row>
    <row r="111" spans="1:131" x14ac:dyDescent="0.25">
      <c r="A111">
        <v>150.938478</v>
      </c>
      <c r="B111">
        <v>7.8724460000000001</v>
      </c>
      <c r="C111">
        <v>124.17437600000001</v>
      </c>
      <c r="D111">
        <v>9.5041989999999998</v>
      </c>
      <c r="E111">
        <v>150.88813299999998</v>
      </c>
      <c r="F111">
        <v>6.8898849999999996</v>
      </c>
      <c r="G111">
        <v>152.93393800000001</v>
      </c>
      <c r="H111">
        <v>10.333326</v>
      </c>
      <c r="K111">
        <f>(13/200)</f>
        <v>6.5000000000000002E-2</v>
      </c>
      <c r="L111">
        <f>(14/200)</f>
        <v>7.0000000000000007E-2</v>
      </c>
      <c r="M111">
        <f>(12/200)</f>
        <v>0.06</v>
      </c>
      <c r="N111">
        <f>(12/200)</f>
        <v>0.06</v>
      </c>
      <c r="P111">
        <f>(9/200)</f>
        <v>4.4999999999999998E-2</v>
      </c>
      <c r="Q111">
        <f>(11/200)</f>
        <v>5.5E-2</v>
      </c>
      <c r="R111">
        <f>(10/200)</f>
        <v>0.05</v>
      </c>
      <c r="S111">
        <f>(10/200)</f>
        <v>0.05</v>
      </c>
      <c r="U111">
        <f>0.065+0.045</f>
        <v>0.11</v>
      </c>
      <c r="V111">
        <f>0.07+0.055</f>
        <v>0.125</v>
      </c>
      <c r="W111">
        <f>0.06+0.05</f>
        <v>0.11</v>
      </c>
      <c r="X111">
        <f>0.06+0.05</f>
        <v>0.11</v>
      </c>
      <c r="Z111">
        <f>SQRT((ABS($A$112-$A$111)^2+(ABS($B$112-$B$111)^2)))</f>
        <v>33.688901058681211</v>
      </c>
      <c r="AA111">
        <f>SQRT((ABS($C$112-$C$111)^2+(ABS($D$112-$D$111)^2)))</f>
        <v>26.679541049459701</v>
      </c>
      <c r="AB111">
        <f>SQRT((ABS($E$112-$E$111)^2+(ABS($F$112-$F$111)^2)))</f>
        <v>33.124188855624993</v>
      </c>
      <c r="AC111">
        <f>SQRT((ABS($G$112-$G$111)^2+(ABS($H$112-$H$111)^2)))</f>
        <v>32.447805788168807</v>
      </c>
      <c r="AJ111">
        <f>1/0.11</f>
        <v>9.0909090909090917</v>
      </c>
      <c r="AK111">
        <f>1/0.125</f>
        <v>8</v>
      </c>
      <c r="AL111">
        <f>1/0.11</f>
        <v>9.0909090909090917</v>
      </c>
      <c r="AM111">
        <f>1/0.11</f>
        <v>9.0909090909090917</v>
      </c>
      <c r="AO111">
        <f>$Z111/$U111</f>
        <v>306.26273689710189</v>
      </c>
      <c r="AP111">
        <f>$AA111/$V111</f>
        <v>213.43632839567761</v>
      </c>
      <c r="AQ111">
        <f>$AB111/$W111</f>
        <v>301.12898959659083</v>
      </c>
      <c r="AR111">
        <f>$AC111/$X111</f>
        <v>294.98005261971645</v>
      </c>
      <c r="AV111">
        <f>((0.065/0.11)*100)</f>
        <v>59.090909090909093</v>
      </c>
      <c r="AW111">
        <f>((0.07/0.125)*100)</f>
        <v>56.000000000000007</v>
      </c>
      <c r="AX111">
        <f>((0.06/0.11)*100)</f>
        <v>54.54545454545454</v>
      </c>
      <c r="AY111">
        <f>((0.06/0.11)*100)</f>
        <v>54.54545454545454</v>
      </c>
      <c r="BA111">
        <f>((0.045/0.11)*100)</f>
        <v>40.909090909090907</v>
      </c>
      <c r="BB111">
        <f>((0.055/0.125)*100)</f>
        <v>44</v>
      </c>
      <c r="BC111">
        <f>((0.05/0.11)*100)</f>
        <v>45.45454545454546</v>
      </c>
      <c r="BD111">
        <f>((0.05/0.11)*100)</f>
        <v>45.45454545454546</v>
      </c>
      <c r="BF111">
        <f>ABS($B$111-$D$111)</f>
        <v>1.6317529999999998</v>
      </c>
      <c r="BG111">
        <f>ABS($F$111-$H$111)</f>
        <v>3.443441</v>
      </c>
      <c r="BL111">
        <f>SQRT((ABS($A$111-$E$111)^2+(ABS($B$111-$F$111)^2)))</f>
        <v>0.98384995692737776</v>
      </c>
      <c r="BM111">
        <f>SQRT((ABS($C$111-$G$112)^2+(ABS($D$111-$H$112)^2)))</f>
        <v>3.7925744029943562</v>
      </c>
      <c r="BO111">
        <f>SQRT((ABS($A$111-$G$111)^2+(ABS($B$111-$H$111)^2)))</f>
        <v>3.1682473050568563</v>
      </c>
      <c r="BP111">
        <f>SQRT((ABS($C$111-$E$112)^2+(ABS($D$111-$F$112)^2)))</f>
        <v>7.1246721821324517</v>
      </c>
      <c r="BR111">
        <f>DEGREES(ACOS((23.7480450457472^2+26.0713064164391^2-5.14150117876336^2)/(2*23.7480450457472*26.0713064164391)))</f>
        <v>10.576477724168592</v>
      </c>
      <c r="BS111">
        <f>DEGREES(ACOS((4.61324434986442^2+21.0616229018272^2-19.737191089312^2)/(2*4.61324434986442*21.0616229018272)))</f>
        <v>67.195723144405321</v>
      </c>
      <c r="BU111">
        <v>13</v>
      </c>
      <c r="BV111">
        <v>5</v>
      </c>
      <c r="BW111">
        <v>3</v>
      </c>
      <c r="BX111">
        <v>6</v>
      </c>
      <c r="BY111">
        <v>14</v>
      </c>
      <c r="BZ111">
        <v>8</v>
      </c>
      <c r="CA111">
        <v>6</v>
      </c>
      <c r="CB111">
        <v>4</v>
      </c>
      <c r="CC111">
        <v>12</v>
      </c>
      <c r="CD111">
        <v>3</v>
      </c>
      <c r="CE111">
        <v>6</v>
      </c>
      <c r="CF111">
        <v>9</v>
      </c>
      <c r="CG111">
        <v>12</v>
      </c>
      <c r="CH111">
        <v>6</v>
      </c>
      <c r="CI111">
        <v>3</v>
      </c>
      <c r="CJ111">
        <v>9</v>
      </c>
      <c r="CL111">
        <v>9</v>
      </c>
      <c r="CM111">
        <v>2</v>
      </c>
      <c r="CN111">
        <v>0</v>
      </c>
      <c r="CO111">
        <v>3</v>
      </c>
      <c r="CP111">
        <v>11</v>
      </c>
      <c r="CQ111">
        <v>3</v>
      </c>
      <c r="CR111">
        <v>5</v>
      </c>
      <c r="CS111">
        <v>2</v>
      </c>
      <c r="CT111">
        <v>10</v>
      </c>
      <c r="CU111">
        <v>0</v>
      </c>
      <c r="CV111">
        <v>5</v>
      </c>
      <c r="CW111">
        <v>7</v>
      </c>
      <c r="CX111">
        <v>10</v>
      </c>
      <c r="CY111">
        <v>3</v>
      </c>
      <c r="CZ111">
        <v>2</v>
      </c>
      <c r="DA111">
        <v>7</v>
      </c>
      <c r="DC111">
        <f>((5/13)*100)</f>
        <v>38.461538461538467</v>
      </c>
      <c r="DD111">
        <f>((3/13)*100)</f>
        <v>23.076923076923077</v>
      </c>
      <c r="DE111">
        <f>((6/13)*100)</f>
        <v>46.153846153846153</v>
      </c>
      <c r="DF111">
        <f>((8/14)*100)</f>
        <v>57.142857142857139</v>
      </c>
      <c r="DG111">
        <f>((6/14)*100)</f>
        <v>42.857142857142854</v>
      </c>
      <c r="DH111">
        <f>((4/14)*100)</f>
        <v>28.571428571428569</v>
      </c>
      <c r="DI111">
        <f>((3/12)*100)</f>
        <v>25</v>
      </c>
      <c r="DJ111">
        <f>((6/12)*100)</f>
        <v>50</v>
      </c>
      <c r="DK111">
        <f>((9/12)*100)</f>
        <v>75</v>
      </c>
      <c r="DL111">
        <f>((6/12)*100)</f>
        <v>50</v>
      </c>
      <c r="DM111">
        <f>((3/12)*100)</f>
        <v>25</v>
      </c>
      <c r="DN111">
        <f>((9/12)*100)</f>
        <v>75</v>
      </c>
      <c r="DP111">
        <f>((2/9)*100)</f>
        <v>22.222222222222221</v>
      </c>
      <c r="DQ111">
        <f>((0/9)*100)</f>
        <v>0</v>
      </c>
      <c r="DR111">
        <f>((3/9)*100)</f>
        <v>33.333333333333329</v>
      </c>
      <c r="DS111">
        <f>((3/11)*100)</f>
        <v>27.27272727272727</v>
      </c>
      <c r="DT111">
        <f>((5/11)*100)</f>
        <v>45.454545454545453</v>
      </c>
      <c r="DU111">
        <f>((2/11)*100)</f>
        <v>18.181818181818183</v>
      </c>
      <c r="DV111">
        <f>((0/10)*100)</f>
        <v>0</v>
      </c>
      <c r="DW111">
        <f>((5/10)*100)</f>
        <v>50</v>
      </c>
      <c r="DX111">
        <f>((7/10)*100)</f>
        <v>70</v>
      </c>
      <c r="DY111">
        <f>((3/10)*100)</f>
        <v>30</v>
      </c>
      <c r="DZ111">
        <f>((2/10)*100)</f>
        <v>20</v>
      </c>
      <c r="EA111">
        <f>((7/10)*100)</f>
        <v>70</v>
      </c>
    </row>
    <row r="112" spans="1:131" x14ac:dyDescent="0.25">
      <c r="A112">
        <v>117.24959500000001</v>
      </c>
      <c r="B112">
        <v>7.8375640000000004</v>
      </c>
      <c r="C112">
        <v>97.496058000000005</v>
      </c>
      <c r="D112">
        <v>9.2487399999999997</v>
      </c>
      <c r="E112">
        <v>117.76776000000001</v>
      </c>
      <c r="F112">
        <v>6.3871130000000003</v>
      </c>
      <c r="G112">
        <v>120.48617800000001</v>
      </c>
      <c r="H112">
        <v>10.387836999999999</v>
      </c>
      <c r="K112">
        <f>(13/200)</f>
        <v>6.5000000000000002E-2</v>
      </c>
      <c r="L112">
        <f>(11/200)</f>
        <v>5.5E-2</v>
      </c>
      <c r="M112">
        <f>(13/200)</f>
        <v>6.5000000000000002E-2</v>
      </c>
      <c r="N112">
        <f>(13/200)</f>
        <v>6.5000000000000002E-2</v>
      </c>
      <c r="P112">
        <f>(9/200)</f>
        <v>4.4999999999999998E-2</v>
      </c>
      <c r="Q112">
        <f>(9/200)</f>
        <v>4.4999999999999998E-2</v>
      </c>
      <c r="R112">
        <f>(9/200)</f>
        <v>4.4999999999999998E-2</v>
      </c>
      <c r="S112">
        <f>(10/200)</f>
        <v>0.05</v>
      </c>
      <c r="U112">
        <f>0.065+0.045</f>
        <v>0.11</v>
      </c>
      <c r="V112">
        <f>0.055+0.045</f>
        <v>0.1</v>
      </c>
      <c r="W112">
        <f>0.065+0.045</f>
        <v>0.11</v>
      </c>
      <c r="X112">
        <f>0.065+0.05</f>
        <v>0.115</v>
      </c>
      <c r="Z112">
        <f>SQRT((ABS($A$113-$A$112)^2+(ABS($B$113-$B$112)^2)))</f>
        <v>25.58012078377466</v>
      </c>
      <c r="AA112">
        <f>SQRT((ABS($C$113-$C$112)^2+(ABS($D$113-$D$112)^2)))</f>
        <v>21.372546292922252</v>
      </c>
      <c r="AB112">
        <f>SQRT((ABS($E$113-$E$112)^2+(ABS($F$113-$F$112)^2)))</f>
        <v>26.268220188499804</v>
      </c>
      <c r="AC112">
        <f>SQRT((ABS($G$113-$G$112)^2+(ABS($H$113-$H$112)^2)))</f>
        <v>27.23877691792266</v>
      </c>
      <c r="AJ112">
        <f>1/0.11</f>
        <v>9.0909090909090917</v>
      </c>
      <c r="AK112">
        <f>1/0.1</f>
        <v>10</v>
      </c>
      <c r="AL112">
        <f>1/0.11</f>
        <v>9.0909090909090917</v>
      </c>
      <c r="AM112">
        <f>1/0.115</f>
        <v>8.695652173913043</v>
      </c>
      <c r="AO112">
        <f>$Z112/$U112</f>
        <v>232.54655257976964</v>
      </c>
      <c r="AP112">
        <f>$AA112/$V112</f>
        <v>213.72546292922252</v>
      </c>
      <c r="AQ112">
        <f>$AB112/$W112</f>
        <v>238.80200171363458</v>
      </c>
      <c r="AR112">
        <f>$AC112/$X112</f>
        <v>236.8589297210666</v>
      </c>
      <c r="AV112">
        <f>((0.065/0.11)*100)</f>
        <v>59.090909090909093</v>
      </c>
      <c r="AW112">
        <f>((0.055/0.1)*100)</f>
        <v>54.999999999999993</v>
      </c>
      <c r="AX112">
        <f>((0.065/0.11)*100)</f>
        <v>59.090909090909093</v>
      </c>
      <c r="AY112">
        <f>((0.065/0.115)*100)</f>
        <v>56.521739130434781</v>
      </c>
      <c r="BA112">
        <f>((0.045/0.11)*100)</f>
        <v>40.909090909090907</v>
      </c>
      <c r="BB112">
        <f>((0.045/0.1)*100)</f>
        <v>44.999999999999993</v>
      </c>
      <c r="BC112">
        <f>((0.045/0.11)*100)</f>
        <v>40.909090909090907</v>
      </c>
      <c r="BD112">
        <f>((0.05/0.115)*100)</f>
        <v>43.478260869565219</v>
      </c>
      <c r="BF112">
        <f>ABS($B$112-$D$112)</f>
        <v>1.4111759999999993</v>
      </c>
      <c r="BG112">
        <f>ABS($F$112-$H$112)</f>
        <v>4.0007239999999991</v>
      </c>
      <c r="BL112">
        <f>SQRT((ABS($A$112-$E$112)^2+(ABS($B$112-$F$112)^2)))</f>
        <v>1.5402282527683995</v>
      </c>
      <c r="BM112">
        <f>SQRT((ABS($C$112-$G$113)^2+(ABS($D$112-$H$113)^2)))</f>
        <v>4.4285844288960998</v>
      </c>
      <c r="BO112">
        <f>SQRT((ABS($A$112-$G$112)^2+(ABS($B$112-$H$112)^2)))</f>
        <v>4.1206021271675777</v>
      </c>
      <c r="BP112">
        <f>SQRT((ABS($C$112-$E$113)^2+(ABS($D$112-$F$113)^2)))</f>
        <v>6.713248658641886</v>
      </c>
      <c r="BR112">
        <f>DEGREES(ACOS((21.4429854622643^2+24.1040561204335^2-4.78997406611456^2)/(2*21.4429854622643*24.1040561204335)))</f>
        <v>10.05028621262799</v>
      </c>
      <c r="BS112">
        <f>DEGREES(ACOS((4.05489838958377^2+24.7291343656203^2-23.7480450457472^2)/(2*4.05489838958377*24.7291343656203)))</f>
        <v>71.389174544322501</v>
      </c>
      <c r="BU112">
        <v>13</v>
      </c>
      <c r="BV112">
        <v>8</v>
      </c>
      <c r="BW112">
        <v>4</v>
      </c>
      <c r="BX112">
        <v>6</v>
      </c>
      <c r="BY112">
        <v>11</v>
      </c>
      <c r="BZ112">
        <v>6</v>
      </c>
      <c r="CA112">
        <v>5</v>
      </c>
      <c r="CB112">
        <v>3</v>
      </c>
      <c r="CC112">
        <v>13</v>
      </c>
      <c r="CD112">
        <v>4</v>
      </c>
      <c r="CE112">
        <v>5</v>
      </c>
      <c r="CF112">
        <v>11</v>
      </c>
      <c r="CG112">
        <v>13</v>
      </c>
      <c r="CH112">
        <v>6</v>
      </c>
      <c r="CI112">
        <v>4</v>
      </c>
      <c r="CJ112">
        <v>11</v>
      </c>
      <c r="CL112">
        <v>9</v>
      </c>
      <c r="CM112">
        <v>3</v>
      </c>
      <c r="CN112">
        <v>0</v>
      </c>
      <c r="CO112">
        <v>3</v>
      </c>
      <c r="CP112">
        <v>9</v>
      </c>
      <c r="CQ112">
        <v>4</v>
      </c>
      <c r="CR112">
        <v>1</v>
      </c>
      <c r="CS112">
        <v>0</v>
      </c>
      <c r="CT112">
        <v>9</v>
      </c>
      <c r="CU112">
        <v>0</v>
      </c>
      <c r="CV112">
        <v>1</v>
      </c>
      <c r="CW112">
        <v>7</v>
      </c>
      <c r="CX112">
        <v>10</v>
      </c>
      <c r="CY112">
        <v>3</v>
      </c>
      <c r="CZ112">
        <v>0</v>
      </c>
      <c r="DA112">
        <v>7</v>
      </c>
      <c r="DC112">
        <f>((8/13)*100)</f>
        <v>61.53846153846154</v>
      </c>
      <c r="DD112">
        <f>((4/13)*100)</f>
        <v>30.76923076923077</v>
      </c>
      <c r="DE112">
        <f>((6/13)*100)</f>
        <v>46.153846153846153</v>
      </c>
      <c r="DF112">
        <f>((6/11)*100)</f>
        <v>54.54545454545454</v>
      </c>
      <c r="DG112">
        <f>((5/11)*100)</f>
        <v>45.454545454545453</v>
      </c>
      <c r="DH112">
        <f>((3/11)*100)</f>
        <v>27.27272727272727</v>
      </c>
      <c r="DI112">
        <f>((4/13)*100)</f>
        <v>30.76923076923077</v>
      </c>
      <c r="DJ112">
        <f>((5/13)*100)</f>
        <v>38.461538461538467</v>
      </c>
      <c r="DK112">
        <f>((11/13)*100)</f>
        <v>84.615384615384613</v>
      </c>
      <c r="DL112">
        <f>((6/13)*100)</f>
        <v>46.153846153846153</v>
      </c>
      <c r="DM112">
        <f>((4/13)*100)</f>
        <v>30.76923076923077</v>
      </c>
      <c r="DN112">
        <f>((11/13)*100)</f>
        <v>84.615384615384613</v>
      </c>
      <c r="DP112">
        <f>((3/9)*100)</f>
        <v>33.333333333333329</v>
      </c>
      <c r="DQ112">
        <f>((0/9)*100)</f>
        <v>0</v>
      </c>
      <c r="DR112">
        <f>((3/9)*100)</f>
        <v>33.333333333333329</v>
      </c>
      <c r="DS112">
        <f>((4/9)*100)</f>
        <v>44.444444444444443</v>
      </c>
      <c r="DT112">
        <f>((1/9)*100)</f>
        <v>11.111111111111111</v>
      </c>
      <c r="DU112">
        <f>((0/9)*100)</f>
        <v>0</v>
      </c>
      <c r="DV112">
        <f>((0/9)*100)</f>
        <v>0</v>
      </c>
      <c r="DW112">
        <f>((1/9)*100)</f>
        <v>11.111111111111111</v>
      </c>
      <c r="DX112">
        <f>((7/9)*100)</f>
        <v>77.777777777777786</v>
      </c>
      <c r="DY112">
        <f>((3/10)*100)</f>
        <v>30</v>
      </c>
      <c r="DZ112">
        <f>((0/10)*100)</f>
        <v>0</v>
      </c>
      <c r="EA112">
        <f>((7/10)*100)</f>
        <v>70</v>
      </c>
    </row>
    <row r="113" spans="1:131" x14ac:dyDescent="0.25">
      <c r="A113">
        <v>91.673375000000007</v>
      </c>
      <c r="B113">
        <v>7.390854</v>
      </c>
      <c r="C113">
        <v>76.124382000000011</v>
      </c>
      <c r="D113">
        <v>9.0558669999999992</v>
      </c>
      <c r="E113">
        <v>91.500011999999998</v>
      </c>
      <c r="F113">
        <v>6.2296110000000002</v>
      </c>
      <c r="G113">
        <v>93.247628000000006</v>
      </c>
      <c r="H113">
        <v>10.499021000000001</v>
      </c>
      <c r="K113">
        <f>(12/200)</f>
        <v>0.06</v>
      </c>
      <c r="L113">
        <f>(12/200)</f>
        <v>0.06</v>
      </c>
      <c r="M113">
        <f>(13/200)</f>
        <v>6.5000000000000002E-2</v>
      </c>
      <c r="N113">
        <f>(11/200)</f>
        <v>5.5E-2</v>
      </c>
      <c r="P113">
        <f>(9/200)</f>
        <v>4.4999999999999998E-2</v>
      </c>
      <c r="Q113">
        <f>(9/200)</f>
        <v>4.4999999999999998E-2</v>
      </c>
      <c r="R113">
        <f>(9/200)</f>
        <v>4.4999999999999998E-2</v>
      </c>
      <c r="S113">
        <f>(10/200)</f>
        <v>0.05</v>
      </c>
      <c r="U113">
        <f>0.06+0.045</f>
        <v>0.105</v>
      </c>
      <c r="V113">
        <f>0.06+0.045</f>
        <v>0.105</v>
      </c>
      <c r="W113">
        <f>0.065+0.045</f>
        <v>0.11</v>
      </c>
      <c r="X113">
        <f>0.055+0.05</f>
        <v>0.10500000000000001</v>
      </c>
      <c r="Z113">
        <f>SQRT((ABS($A$114-$A$113)^2+(ABS($B$114-$B$113)^2)))</f>
        <v>20.23107872776146</v>
      </c>
      <c r="AA113">
        <f>SQRT((ABS($C$114-$C$113)^2+(ABS($D$114-$D$113)^2)))</f>
        <v>23.951213171457557</v>
      </c>
      <c r="AB113">
        <f>SQRT((ABS($E$114-$E$113)^2+(ABS($F$114-$F$113)^2)))</f>
        <v>20.69191699187682</v>
      </c>
      <c r="AC113">
        <f>SQRT((ABS($G$114-$G$113)^2+(ABS($H$114-$H$113)^2)))</f>
        <v>21.061622901827203</v>
      </c>
      <c r="AJ113">
        <f>1/0.105</f>
        <v>9.5238095238095237</v>
      </c>
      <c r="AK113">
        <f>1/0.105</f>
        <v>9.5238095238095237</v>
      </c>
      <c r="AL113">
        <f>1/0.11</f>
        <v>9.0909090909090917</v>
      </c>
      <c r="AM113">
        <f>1/0.105</f>
        <v>9.5238095238095237</v>
      </c>
      <c r="AO113">
        <f>$Z113/$U113</f>
        <v>192.67694026439486</v>
      </c>
      <c r="AP113">
        <f>$AA113/$V113</f>
        <v>228.1067921091196</v>
      </c>
      <c r="AQ113">
        <f>$AB113/$W113</f>
        <v>188.10833628978926</v>
      </c>
      <c r="AR113">
        <f>$AC113/$X113</f>
        <v>200.58688477930667</v>
      </c>
      <c r="AV113">
        <f>((0.06/0.105)*100)</f>
        <v>57.142857142857139</v>
      </c>
      <c r="AW113">
        <f>((0.06/0.105)*100)</f>
        <v>57.142857142857139</v>
      </c>
      <c r="AX113">
        <f>((0.065/0.11)*100)</f>
        <v>59.090909090909093</v>
      </c>
      <c r="AY113">
        <f>((0.055/0.105)*100)</f>
        <v>52.380952380952387</v>
      </c>
      <c r="BA113">
        <f>((0.045/0.105)*100)</f>
        <v>42.857142857142854</v>
      </c>
      <c r="BB113">
        <f>((0.045/0.105)*100)</f>
        <v>42.857142857142854</v>
      </c>
      <c r="BC113">
        <f>((0.045/0.11)*100)</f>
        <v>40.909090909090907</v>
      </c>
      <c r="BD113">
        <f>((0.05/0.105)*100)</f>
        <v>47.61904761904762</v>
      </c>
      <c r="BF113">
        <f>ABS($B$113-$D$113)</f>
        <v>1.6650129999999992</v>
      </c>
      <c r="BG113">
        <f>ABS($F$113-$H$113)</f>
        <v>4.2694100000000006</v>
      </c>
      <c r="BL113">
        <f>SQRT((ABS($A$113-$E$113)^2+(ABS($B$113-$F$113)^2)))</f>
        <v>1.1741124455596246</v>
      </c>
      <c r="BM113">
        <f>SQRT((ABS($C$113-$G$114)^2+(ABS($D$113-$H$114)^2)))</f>
        <v>4.1291037815124065</v>
      </c>
      <c r="BO113">
        <f>SQRT((ABS($A$113-$G$113)^2+(ABS($B$113-$H$113)^2)))</f>
        <v>3.4841031281949735</v>
      </c>
      <c r="BP113">
        <f>SQRT((ABS($C$113-$E$114)^2+(ABS($D$113-$F$114)^2)))</f>
        <v>5.9036433048321131</v>
      </c>
      <c r="BS113">
        <f>DEGREES(ACOS((5.14150117876336^2+23.6774639952252^2-21.4429854622643^2)/(2*5.14150117876336*23.6774639952252)))</f>
        <v>58.488917140104448</v>
      </c>
      <c r="BU113">
        <v>12</v>
      </c>
      <c r="BV113">
        <v>6</v>
      </c>
      <c r="BW113">
        <v>3</v>
      </c>
      <c r="BX113">
        <v>4</v>
      </c>
      <c r="BY113">
        <v>12</v>
      </c>
      <c r="BZ113">
        <v>6</v>
      </c>
      <c r="CA113">
        <v>7</v>
      </c>
      <c r="CB113">
        <v>4</v>
      </c>
      <c r="CC113">
        <v>13</v>
      </c>
      <c r="CD113">
        <v>4</v>
      </c>
      <c r="CE113">
        <v>7</v>
      </c>
      <c r="CF113">
        <v>10</v>
      </c>
      <c r="CG113">
        <v>11</v>
      </c>
      <c r="CH113">
        <v>4</v>
      </c>
      <c r="CI113">
        <v>4</v>
      </c>
      <c r="CJ113">
        <v>10</v>
      </c>
      <c r="CL113">
        <v>9</v>
      </c>
      <c r="CM113">
        <v>4</v>
      </c>
      <c r="CN113">
        <v>0</v>
      </c>
      <c r="CO113">
        <v>2</v>
      </c>
      <c r="CP113">
        <v>9</v>
      </c>
      <c r="CQ113">
        <v>3</v>
      </c>
      <c r="CR113">
        <v>3</v>
      </c>
      <c r="CS113">
        <v>2</v>
      </c>
      <c r="CT113">
        <v>9</v>
      </c>
      <c r="CU113">
        <v>0</v>
      </c>
      <c r="CV113">
        <v>3</v>
      </c>
      <c r="CW113">
        <v>8</v>
      </c>
      <c r="CX113">
        <v>10</v>
      </c>
      <c r="CY113">
        <v>2</v>
      </c>
      <c r="CZ113">
        <v>2</v>
      </c>
      <c r="DA113">
        <v>8</v>
      </c>
      <c r="DC113">
        <f>((6/12)*100)</f>
        <v>50</v>
      </c>
      <c r="DD113">
        <f>((3/12)*100)</f>
        <v>25</v>
      </c>
      <c r="DE113">
        <f>((4/12)*100)</f>
        <v>33.333333333333329</v>
      </c>
      <c r="DF113">
        <f>((6/12)*100)</f>
        <v>50</v>
      </c>
      <c r="DG113">
        <f>((7/12)*100)</f>
        <v>58.333333333333336</v>
      </c>
      <c r="DH113">
        <f>((4/12)*100)</f>
        <v>33.333333333333329</v>
      </c>
      <c r="DI113">
        <f>((4/13)*100)</f>
        <v>30.76923076923077</v>
      </c>
      <c r="DJ113">
        <f>((7/13)*100)</f>
        <v>53.846153846153847</v>
      </c>
      <c r="DK113">
        <f>((10/13)*100)</f>
        <v>76.923076923076934</v>
      </c>
      <c r="DL113">
        <f>((4/11)*100)</f>
        <v>36.363636363636367</v>
      </c>
      <c r="DM113">
        <f>((4/11)*100)</f>
        <v>36.363636363636367</v>
      </c>
      <c r="DN113">
        <f>((10/11)*100)</f>
        <v>90.909090909090907</v>
      </c>
      <c r="DP113">
        <f>((4/9)*100)</f>
        <v>44.444444444444443</v>
      </c>
      <c r="DQ113">
        <f>((0/9)*100)</f>
        <v>0</v>
      </c>
      <c r="DR113">
        <f>((2/9)*100)</f>
        <v>22.222222222222221</v>
      </c>
      <c r="DS113">
        <f>((3/9)*100)</f>
        <v>33.333333333333329</v>
      </c>
      <c r="DT113">
        <f>((3/9)*100)</f>
        <v>33.333333333333329</v>
      </c>
      <c r="DU113">
        <f>((2/9)*100)</f>
        <v>22.222222222222221</v>
      </c>
      <c r="DV113">
        <f>((0/9)*100)</f>
        <v>0</v>
      </c>
      <c r="DW113">
        <f>((3/9)*100)</f>
        <v>33.333333333333329</v>
      </c>
      <c r="DX113">
        <f>((8/9)*100)</f>
        <v>88.888888888888886</v>
      </c>
      <c r="DY113">
        <f>((2/10)*100)</f>
        <v>20</v>
      </c>
      <c r="DZ113">
        <f>((2/10)*100)</f>
        <v>20</v>
      </c>
      <c r="EA113">
        <f>((8/10)*100)</f>
        <v>80</v>
      </c>
    </row>
    <row r="114" spans="1:131" x14ac:dyDescent="0.25">
      <c r="A114">
        <v>71.444344000000001</v>
      </c>
      <c r="B114">
        <v>7.678693</v>
      </c>
      <c r="C114">
        <v>52.176173000000013</v>
      </c>
      <c r="D114">
        <v>9.4352060000000009</v>
      </c>
      <c r="E114">
        <v>70.809677000000008</v>
      </c>
      <c r="F114">
        <v>6.4854750000000001</v>
      </c>
      <c r="G114">
        <v>72.186952000000005</v>
      </c>
      <c r="H114">
        <v>10.299307000000001</v>
      </c>
      <c r="K114">
        <f>(13/200)</f>
        <v>6.5000000000000002E-2</v>
      </c>
      <c r="L114">
        <f>(13/200)</f>
        <v>6.5000000000000002E-2</v>
      </c>
      <c r="M114">
        <f>(13/200)</f>
        <v>6.5000000000000002E-2</v>
      </c>
      <c r="N114">
        <f>(12/200)</f>
        <v>0.06</v>
      </c>
      <c r="P114">
        <f>(9/200)</f>
        <v>4.4999999999999998E-2</v>
      </c>
      <c r="Q114">
        <f>(10/200)</f>
        <v>0.05</v>
      </c>
      <c r="R114">
        <f>(9/200)</f>
        <v>4.4999999999999998E-2</v>
      </c>
      <c r="S114">
        <f>(10/200)</f>
        <v>0.05</v>
      </c>
      <c r="U114">
        <f>0.065+0.045</f>
        <v>0.11</v>
      </c>
      <c r="V114">
        <f>0.065+0.05</f>
        <v>0.115</v>
      </c>
      <c r="W114">
        <f>0.065+0.045</f>
        <v>0.11</v>
      </c>
      <c r="X114">
        <f>0.06+0.05</f>
        <v>0.11</v>
      </c>
      <c r="Z114">
        <f>SQRT((ABS($A$115-$A$114)^2+(ABS($B$115-$B$114)^2)))</f>
        <v>25.749146259328608</v>
      </c>
      <c r="AA114">
        <f>SQRT((ABS($C$115-$C$114)^2+(ABS($D$115-$D$114)^2)))</f>
        <v>24.338212935059655</v>
      </c>
      <c r="AB114">
        <f>SQRT((ABS($E$115-$E$114)^2+(ABS($F$115-$F$114)^2)))</f>
        <v>26.071306416439143</v>
      </c>
      <c r="AC114">
        <f>SQRT((ABS($G$115-$G$114)^2+(ABS($H$115-$H$114)^2)))</f>
        <v>24.729134365620254</v>
      </c>
      <c r="AJ114">
        <f>1/0.11</f>
        <v>9.0909090909090917</v>
      </c>
      <c r="AK114">
        <f>1/0.115</f>
        <v>8.695652173913043</v>
      </c>
      <c r="AL114">
        <f>1/0.11</f>
        <v>9.0909090909090917</v>
      </c>
      <c r="AM114">
        <f>1/0.11</f>
        <v>9.0909090909090917</v>
      </c>
      <c r="AO114">
        <f>$Z114/$U114</f>
        <v>234.08314781207827</v>
      </c>
      <c r="AP114">
        <f>$AA114/$V114</f>
        <v>211.63663421791003</v>
      </c>
      <c r="AQ114">
        <f>$AB114/$W114</f>
        <v>237.01187651308311</v>
      </c>
      <c r="AR114">
        <f>$AC114/$X114</f>
        <v>224.81031241472959</v>
      </c>
      <c r="AV114">
        <f>((0.065/0.11)*100)</f>
        <v>59.090909090909093</v>
      </c>
      <c r="AW114">
        <f>((0.065/0.115)*100)</f>
        <v>56.521739130434781</v>
      </c>
      <c r="AX114">
        <f>((0.065/0.11)*100)</f>
        <v>59.090909090909093</v>
      </c>
      <c r="AY114">
        <f>((0.06/0.11)*100)</f>
        <v>54.54545454545454</v>
      </c>
      <c r="BA114">
        <f>((0.045/0.11)*100)</f>
        <v>40.909090909090907</v>
      </c>
      <c r="BB114">
        <f>((0.05/0.115)*100)</f>
        <v>43.478260869565219</v>
      </c>
      <c r="BC114">
        <f>((0.045/0.11)*100)</f>
        <v>40.909090909090907</v>
      </c>
      <c r="BD114">
        <f>((0.05/0.11)*100)</f>
        <v>45.45454545454546</v>
      </c>
      <c r="BF114">
        <f>ABS($B$114-$D$114)</f>
        <v>1.7565130000000009</v>
      </c>
      <c r="BG114">
        <f>ABS($F$114-$H$114)</f>
        <v>3.8138320000000006</v>
      </c>
      <c r="BL114">
        <f>SQRT((ABS($A$114-$E$114)^2+(ABS($B$114-$F$114)^2)))</f>
        <v>1.3515070833750711</v>
      </c>
      <c r="BM114">
        <f>SQRT((ABS($C$114-$G$115)^2+(ABS($D$114-$H$115)^2)))</f>
        <v>4.9164966415000233</v>
      </c>
      <c r="BO114">
        <f>SQRT((ABS($A$114-$G$114)^2+(ABS($B$114-$H$114)^2)))</f>
        <v>2.7237996216058202</v>
      </c>
      <c r="BP114">
        <f>SQRT((ABS($C$114-$E$115)^2+(ABS($D$114-$F$115)^2)))</f>
        <v>8.0045343725432279</v>
      </c>
      <c r="BU114">
        <v>13</v>
      </c>
      <c r="BV114">
        <v>6</v>
      </c>
      <c r="BW114">
        <v>4</v>
      </c>
      <c r="BX114">
        <v>5</v>
      </c>
      <c r="BY114">
        <v>13</v>
      </c>
      <c r="BZ114">
        <v>7</v>
      </c>
      <c r="CA114">
        <v>7</v>
      </c>
      <c r="CB114">
        <v>4</v>
      </c>
      <c r="CC114">
        <v>13</v>
      </c>
      <c r="CD114">
        <v>4</v>
      </c>
      <c r="CE114">
        <v>7</v>
      </c>
      <c r="CF114">
        <v>10</v>
      </c>
      <c r="CG114">
        <v>12</v>
      </c>
      <c r="CH114">
        <v>5</v>
      </c>
      <c r="CI114">
        <v>4</v>
      </c>
      <c r="CJ114">
        <v>10</v>
      </c>
      <c r="CL114">
        <v>9</v>
      </c>
      <c r="CM114">
        <v>3</v>
      </c>
      <c r="CN114">
        <v>0</v>
      </c>
      <c r="CO114">
        <v>2</v>
      </c>
      <c r="CP114">
        <v>10</v>
      </c>
      <c r="CQ114">
        <v>3</v>
      </c>
      <c r="CR114">
        <v>4</v>
      </c>
      <c r="CS114">
        <v>2</v>
      </c>
      <c r="CT114">
        <v>9</v>
      </c>
      <c r="CU114">
        <v>0</v>
      </c>
      <c r="CV114">
        <v>4</v>
      </c>
      <c r="CW114">
        <v>7</v>
      </c>
      <c r="CX114">
        <v>10</v>
      </c>
      <c r="CY114">
        <v>2</v>
      </c>
      <c r="CZ114">
        <v>2</v>
      </c>
      <c r="DA114">
        <v>7</v>
      </c>
      <c r="DC114">
        <f>((6/13)*100)</f>
        <v>46.153846153846153</v>
      </c>
      <c r="DD114">
        <f>((4/13)*100)</f>
        <v>30.76923076923077</v>
      </c>
      <c r="DE114">
        <f>((5/13)*100)</f>
        <v>38.461538461538467</v>
      </c>
      <c r="DF114">
        <f>((7/13)*100)</f>
        <v>53.846153846153847</v>
      </c>
      <c r="DG114">
        <f>((7/13)*100)</f>
        <v>53.846153846153847</v>
      </c>
      <c r="DH114">
        <f>((4/13)*100)</f>
        <v>30.76923076923077</v>
      </c>
      <c r="DI114">
        <f>((4/13)*100)</f>
        <v>30.76923076923077</v>
      </c>
      <c r="DJ114">
        <f>((7/13)*100)</f>
        <v>53.846153846153847</v>
      </c>
      <c r="DK114">
        <f>((10/13)*100)</f>
        <v>76.923076923076934</v>
      </c>
      <c r="DL114">
        <f>((5/12)*100)</f>
        <v>41.666666666666671</v>
      </c>
      <c r="DM114">
        <f>((4/12)*100)</f>
        <v>33.333333333333329</v>
      </c>
      <c r="DN114">
        <f>((10/12)*100)</f>
        <v>83.333333333333343</v>
      </c>
      <c r="DP114">
        <f>((3/9)*100)</f>
        <v>33.333333333333329</v>
      </c>
      <c r="DQ114">
        <f>((0/9)*100)</f>
        <v>0</v>
      </c>
      <c r="DR114">
        <f>((2/9)*100)</f>
        <v>22.222222222222221</v>
      </c>
      <c r="DS114">
        <f>((3/10)*100)</f>
        <v>30</v>
      </c>
      <c r="DT114">
        <f>((4/10)*100)</f>
        <v>40</v>
      </c>
      <c r="DU114">
        <f>((2/10)*100)</f>
        <v>20</v>
      </c>
      <c r="DV114">
        <f>((0/9)*100)</f>
        <v>0</v>
      </c>
      <c r="DW114">
        <f>((4/9)*100)</f>
        <v>44.444444444444443</v>
      </c>
      <c r="DX114">
        <f>((7/9)*100)</f>
        <v>77.777777777777786</v>
      </c>
      <c r="DY114">
        <f>((2/10)*100)</f>
        <v>20</v>
      </c>
      <c r="DZ114">
        <f>((2/10)*100)</f>
        <v>20</v>
      </c>
      <c r="EA114">
        <f>((7/10)*100)</f>
        <v>70</v>
      </c>
    </row>
    <row r="115" spans="1:131" x14ac:dyDescent="0.25">
      <c r="A115">
        <v>45.695235000000011</v>
      </c>
      <c r="B115">
        <v>7.6348890000000003</v>
      </c>
      <c r="C115">
        <v>27.847846000000011</v>
      </c>
      <c r="D115">
        <v>10.128830000000001</v>
      </c>
      <c r="E115">
        <v>44.738372000000012</v>
      </c>
      <c r="F115">
        <v>6.4768809999999997</v>
      </c>
      <c r="G115">
        <v>47.463657000000012</v>
      </c>
      <c r="H115">
        <v>10.836681</v>
      </c>
      <c r="K115">
        <f>(14/200)</f>
        <v>7.0000000000000007E-2</v>
      </c>
      <c r="L115">
        <f>(11/200)</f>
        <v>5.5E-2</v>
      </c>
      <c r="M115">
        <f>(15/200)</f>
        <v>7.4999999999999997E-2</v>
      </c>
      <c r="N115">
        <f>(13/200)</f>
        <v>6.5000000000000002E-2</v>
      </c>
      <c r="P115">
        <f>(9/200)</f>
        <v>4.4999999999999998E-2</v>
      </c>
      <c r="Q115">
        <f>(10/200)</f>
        <v>0.05</v>
      </c>
      <c r="R115">
        <f>(10/200)</f>
        <v>0.05</v>
      </c>
      <c r="S115">
        <f>(11/200)</f>
        <v>5.5E-2</v>
      </c>
      <c r="U115">
        <f>0.07+0.045</f>
        <v>0.115</v>
      </c>
      <c r="V115">
        <f>0.055+0.05</f>
        <v>0.10500000000000001</v>
      </c>
      <c r="W115">
        <f>0.075+0.05</f>
        <v>0.125</v>
      </c>
      <c r="X115">
        <f>0.065+0.055</f>
        <v>0.12</v>
      </c>
      <c r="Z115">
        <f>SQRT((ABS($A$116-$A$115)^2+(ABS($B$116-$B$115)^2)))</f>
        <v>24.305740334251187</v>
      </c>
      <c r="AA115">
        <f>SQRT((ABS($C$116-$C$115)^2+(ABS($D$116-$D$115)^2)))</f>
        <v>17.528380180012444</v>
      </c>
      <c r="AB115">
        <f>SQRT((ABS($E$116-$E$115)^2+(ABS($F$116-$F$115)^2)))</f>
        <v>24.104056120433548</v>
      </c>
      <c r="AC115">
        <f>SQRT((ABS($G$116-$G$115)^2+(ABS($H$116-$H$115)^2)))</f>
        <v>23.677463995225189</v>
      </c>
      <c r="AJ115">
        <f>1/0.115</f>
        <v>8.695652173913043</v>
      </c>
      <c r="AK115">
        <f>1/0.105</f>
        <v>9.5238095238095237</v>
      </c>
      <c r="AL115">
        <f>1/0.125</f>
        <v>8</v>
      </c>
      <c r="AM115">
        <f>1/0.12</f>
        <v>8.3333333333333339</v>
      </c>
      <c r="AO115">
        <f>$Z115/$U115</f>
        <v>211.35426377609727</v>
      </c>
      <c r="AP115">
        <f>$AA115/$V115</f>
        <v>166.93695409535658</v>
      </c>
      <c r="AQ115">
        <f>$AB115/$W115</f>
        <v>192.83244896346838</v>
      </c>
      <c r="AR115">
        <f>$AC115/$X115</f>
        <v>197.31219996020991</v>
      </c>
      <c r="AV115">
        <f>((0.07/0.115)*100)</f>
        <v>60.869565217391312</v>
      </c>
      <c r="AW115">
        <f>((0.055/0.105)*100)</f>
        <v>52.380952380952387</v>
      </c>
      <c r="AX115">
        <f>((0.075/0.125)*100)</f>
        <v>60</v>
      </c>
      <c r="AY115">
        <f>((0.065/0.12)*100)</f>
        <v>54.166666666666671</v>
      </c>
      <c r="BA115">
        <f>((0.045/0.115)*100)</f>
        <v>39.130434782608688</v>
      </c>
      <c r="BB115">
        <f>((0.05/0.105)*100)</f>
        <v>47.61904761904762</v>
      </c>
      <c r="BC115">
        <f>((0.05/0.125)*100)</f>
        <v>40</v>
      </c>
      <c r="BD115">
        <f>((0.055/0.12)*100)</f>
        <v>45.833333333333336</v>
      </c>
      <c r="BF115">
        <f>ABS($B$115-$D$115)</f>
        <v>2.4939410000000004</v>
      </c>
      <c r="BG115">
        <f>ABS($F$115-$H$115)</f>
        <v>4.3598000000000008</v>
      </c>
      <c r="BL115">
        <f>SQRT((ABS($A$115-$E$115)^2+(ABS($B$115-$F$115)^2)))</f>
        <v>1.5021881802334216</v>
      </c>
      <c r="BM115">
        <f>SQRT((ABS($C$115-$G$116)^2+(ABS($D$115-$H$116)^2)))</f>
        <v>4.1622875856342496</v>
      </c>
      <c r="BO115">
        <f>SQRT((ABS($A$115-$G$115)^2+(ABS($B$115-$H$115)^2)))</f>
        <v>3.6577026097467256</v>
      </c>
      <c r="BP115">
        <f>SQRT((ABS($C$115-$E$116)^2+(ABS($D$115-$F$116)^2)))</f>
        <v>7.6879439145387236</v>
      </c>
      <c r="BU115">
        <v>14</v>
      </c>
      <c r="BV115">
        <v>7</v>
      </c>
      <c r="BW115">
        <v>4</v>
      </c>
      <c r="BX115">
        <v>5</v>
      </c>
      <c r="BY115">
        <v>11</v>
      </c>
      <c r="BZ115">
        <v>3</v>
      </c>
      <c r="CA115">
        <v>9</v>
      </c>
      <c r="CB115">
        <v>5</v>
      </c>
      <c r="CC115">
        <v>15</v>
      </c>
      <c r="CD115">
        <v>4</v>
      </c>
      <c r="CE115">
        <v>9</v>
      </c>
      <c r="CF115">
        <v>11</v>
      </c>
      <c r="CG115">
        <v>13</v>
      </c>
      <c r="CH115">
        <v>5</v>
      </c>
      <c r="CI115">
        <v>5</v>
      </c>
      <c r="CJ115">
        <v>11</v>
      </c>
      <c r="CL115">
        <v>9</v>
      </c>
      <c r="CM115">
        <v>3</v>
      </c>
      <c r="CN115">
        <v>0</v>
      </c>
      <c r="CO115">
        <v>2</v>
      </c>
      <c r="CP115">
        <v>10</v>
      </c>
      <c r="CQ115">
        <v>3</v>
      </c>
      <c r="CR115">
        <v>4</v>
      </c>
      <c r="CS115">
        <v>2</v>
      </c>
      <c r="CT115">
        <v>10</v>
      </c>
      <c r="CU115">
        <v>0</v>
      </c>
      <c r="CV115">
        <v>4</v>
      </c>
      <c r="CW115">
        <v>8</v>
      </c>
      <c r="CX115">
        <v>11</v>
      </c>
      <c r="CY115">
        <v>2</v>
      </c>
      <c r="CZ115">
        <v>2</v>
      </c>
      <c r="DA115">
        <v>8</v>
      </c>
      <c r="DC115">
        <f>((7/14)*100)</f>
        <v>50</v>
      </c>
      <c r="DD115">
        <f>((4/14)*100)</f>
        <v>28.571428571428569</v>
      </c>
      <c r="DE115">
        <f>((5/14)*100)</f>
        <v>35.714285714285715</v>
      </c>
      <c r="DF115">
        <f>((3/11)*100)</f>
        <v>27.27272727272727</v>
      </c>
      <c r="DG115">
        <f>((9/11)*100)</f>
        <v>81.818181818181827</v>
      </c>
      <c r="DH115">
        <f>((5/11)*100)</f>
        <v>45.454545454545453</v>
      </c>
      <c r="DI115">
        <f>((4/15)*100)</f>
        <v>26.666666666666668</v>
      </c>
      <c r="DJ115">
        <f>((9/15)*100)</f>
        <v>60</v>
      </c>
      <c r="DK115">
        <f>((11/15)*100)</f>
        <v>73.333333333333329</v>
      </c>
      <c r="DL115">
        <f>((5/13)*100)</f>
        <v>38.461538461538467</v>
      </c>
      <c r="DM115">
        <f>((5/13)*100)</f>
        <v>38.461538461538467</v>
      </c>
      <c r="DN115">
        <f>((11/13)*100)</f>
        <v>84.615384615384613</v>
      </c>
      <c r="DP115">
        <f>((3/9)*100)</f>
        <v>33.333333333333329</v>
      </c>
      <c r="DQ115">
        <f>((0/9)*100)</f>
        <v>0</v>
      </c>
      <c r="DR115">
        <f>((2/9)*100)</f>
        <v>22.222222222222221</v>
      </c>
      <c r="DS115">
        <f>((3/10)*100)</f>
        <v>30</v>
      </c>
      <c r="DT115">
        <f>((4/10)*100)</f>
        <v>40</v>
      </c>
      <c r="DU115">
        <f>((2/10)*100)</f>
        <v>20</v>
      </c>
      <c r="DV115">
        <f>((0/10)*100)</f>
        <v>0</v>
      </c>
      <c r="DW115">
        <f>((4/10)*100)</f>
        <v>40</v>
      </c>
      <c r="DX115">
        <f>((8/10)*100)</f>
        <v>80</v>
      </c>
      <c r="DY115">
        <f>((2/11)*100)</f>
        <v>18.181818181818183</v>
      </c>
      <c r="DZ115">
        <f>((2/11)*100)</f>
        <v>18.181818181818183</v>
      </c>
      <c r="EA115">
        <f>((8/11)*100)</f>
        <v>72.727272727272734</v>
      </c>
    </row>
    <row r="116" spans="1:131" x14ac:dyDescent="0.25">
      <c r="A116">
        <v>21.398752000000009</v>
      </c>
      <c r="B116">
        <v>8.3056549999999998</v>
      </c>
      <c r="C116">
        <v>10.329444000000009</v>
      </c>
      <c r="D116">
        <v>9.5374730000000003</v>
      </c>
      <c r="E116">
        <v>20.652789000000013</v>
      </c>
      <c r="F116">
        <v>7.4203919999999997</v>
      </c>
      <c r="G116">
        <v>23.787088000000011</v>
      </c>
      <c r="H116">
        <v>11.042548999999999</v>
      </c>
      <c r="P116">
        <f>(11/200)</f>
        <v>5.5E-2</v>
      </c>
      <c r="S116">
        <f>(11/200)</f>
        <v>5.5E-2</v>
      </c>
      <c r="BF116">
        <f>ABS($B$116-$D$116)</f>
        <v>1.2318180000000005</v>
      </c>
      <c r="BG116">
        <f>ABS($F$116-$H$116)</f>
        <v>3.6221569999999996</v>
      </c>
      <c r="BI116">
        <v>2.2646840000000004</v>
      </c>
      <c r="BJ116">
        <v>2.4700814999999996</v>
      </c>
      <c r="BO116">
        <f>SQRT((ABS($A$116-$G$116)^2+(ABS($B$116-$H$116)^2)))</f>
        <v>3.6324561409784439</v>
      </c>
      <c r="CL116">
        <v>11</v>
      </c>
      <c r="CM116">
        <v>3</v>
      </c>
      <c r="CN116">
        <v>0</v>
      </c>
      <c r="CO116">
        <v>3</v>
      </c>
      <c r="CX116">
        <v>11</v>
      </c>
      <c r="CY116">
        <v>3</v>
      </c>
      <c r="CZ116">
        <v>5</v>
      </c>
      <c r="DA116">
        <v>7</v>
      </c>
      <c r="DP116">
        <f>((3/11)*100)</f>
        <v>27.27272727272727</v>
      </c>
      <c r="DQ116">
        <f>((0/11)*100)</f>
        <v>0</v>
      </c>
      <c r="DR116">
        <f>((3/11)*100)</f>
        <v>27.27272727272727</v>
      </c>
      <c r="DY116">
        <f>((3/11)*100)</f>
        <v>27.27272727272727</v>
      </c>
      <c r="DZ116">
        <f>((5/11)*100)</f>
        <v>45.454545454545453</v>
      </c>
      <c r="EA116">
        <f>((7/11)*100)</f>
        <v>63.636363636363633</v>
      </c>
    </row>
    <row r="117" spans="1:131" x14ac:dyDescent="0.25">
      <c r="A117" t="s">
        <v>22</v>
      </c>
      <c r="B117" t="s">
        <v>22</v>
      </c>
      <c r="C117" t="s">
        <v>22</v>
      </c>
      <c r="D117" t="s">
        <v>22</v>
      </c>
      <c r="E117" t="s">
        <v>22</v>
      </c>
      <c r="F117" t="s">
        <v>22</v>
      </c>
      <c r="G117" t="s">
        <v>22</v>
      </c>
      <c r="H11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4C20-3AAA-4022-8BC5-F54AC209FE87}">
  <dimension ref="A1:CB2451"/>
  <sheetViews>
    <sheetView tabSelected="1"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300</v>
      </c>
      <c r="BQ1" t="s">
        <v>301</v>
      </c>
      <c r="BR1" t="s">
        <v>302</v>
      </c>
      <c r="BS1" t="s">
        <v>303</v>
      </c>
      <c r="BT1" t="s">
        <v>304</v>
      </c>
      <c r="BU1" t="s">
        <v>305</v>
      </c>
      <c r="BV1" t="s">
        <v>306</v>
      </c>
      <c r="BW1" t="s">
        <v>307</v>
      </c>
      <c r="BX1" t="s">
        <v>308</v>
      </c>
      <c r="BY1" t="s">
        <v>309</v>
      </c>
      <c r="BZ1" t="s">
        <v>310</v>
      </c>
      <c r="CA1" t="s">
        <v>311</v>
      </c>
      <c r="CB1" t="s">
        <v>312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284</v>
      </c>
      <c r="U2">
        <v>383</v>
      </c>
      <c r="X2" t="s">
        <v>274</v>
      </c>
      <c r="Y2" t="s">
        <v>259</v>
      </c>
      <c r="Z2">
        <f>(Z$6/Z$4)*100</f>
        <v>97.38903394255874</v>
      </c>
      <c r="AD2">
        <f>(AD$6/AD$4)*100</f>
        <v>98.789346246973366</v>
      </c>
      <c r="AF2">
        <f>(AF$8/AF$6)*100</f>
        <v>99.516908212560381</v>
      </c>
      <c r="AI2" t="s">
        <v>206</v>
      </c>
      <c r="AJ2">
        <f>COUNTIF($P:$P,0)</f>
        <v>15</v>
      </c>
      <c r="AK2">
        <f>(AJ2/AJ7)*100</f>
        <v>0.62266500622665</v>
      </c>
      <c r="AL2">
        <f>(15/200)</f>
        <v>7.4999999999999997E-2</v>
      </c>
      <c r="AN2">
        <v>5</v>
      </c>
      <c r="AO2">
        <v>18</v>
      </c>
      <c r="AP2">
        <v>4</v>
      </c>
      <c r="AQ2">
        <v>6</v>
      </c>
      <c r="AR2">
        <v>3</v>
      </c>
      <c r="AT2">
        <f>(($AO$2-$AN$2)/($AN$3-$AN$2))</f>
        <v>0.43333333333333335</v>
      </c>
      <c r="AU2">
        <f>(($AP$3-$AN$2)/($AN$3-$AN$2))</f>
        <v>0.7</v>
      </c>
      <c r="AV2">
        <f>(($AQ$2-$AN$2)/($AN$3-$AN$2))</f>
        <v>3.3333333333333333E-2</v>
      </c>
      <c r="AW2">
        <f>(($AN$3-$AO$2)/($AO$3-$AO$2))</f>
        <v>0.65384615384615385</v>
      </c>
      <c r="AX2">
        <f>(($AP$3-$AO$2)/($AO$3-$AO$2))</f>
        <v>0.30769230769230771</v>
      </c>
      <c r="AY2">
        <f>(($AQ$3-$AO$2)/($AO$3-$AO$2))</f>
        <v>0.5</v>
      </c>
      <c r="AZ2">
        <f>(($AN$2-$AP$2)/($AP$3-$AP$2))</f>
        <v>4.5454545454545456E-2</v>
      </c>
      <c r="BA2">
        <f>(($AO$2-$AP$2)/($AP$3-$AP$2))</f>
        <v>0.63636363636363635</v>
      </c>
      <c r="BB2">
        <f>(($AQ$2-$AP$2)/($AP$3-$AP$2))</f>
        <v>9.0909090909090912E-2</v>
      </c>
      <c r="BC2">
        <f>(($AN$3-$AQ$3)/($AQ$4-$AQ$3))</f>
        <v>0.18181818181818182</v>
      </c>
      <c r="BD2">
        <f>(($AO$2-$AQ$2)/($AQ$3-$AQ$2))</f>
        <v>0.48</v>
      </c>
      <c r="BE2">
        <f>(($AP$3-$AQ$2)/($AQ$3-$AQ$2))</f>
        <v>0.8</v>
      </c>
      <c r="BG2" t="s">
        <v>22</v>
      </c>
      <c r="BH2">
        <v>3</v>
      </c>
      <c r="BI2">
        <f>($BH$6-$BH$3)/200</f>
        <v>7.0000000000000007E-2</v>
      </c>
      <c r="BJ2">
        <f>($BH$47-$BH$2)/200</f>
        <v>1.24</v>
      </c>
      <c r="BK2">
        <f>SUM($BJ:$BJ)</f>
        <v>12.1</v>
      </c>
      <c r="BL2" t="s">
        <v>30</v>
      </c>
      <c r="BM2">
        <f>AVERAGE($BI:$BI)</f>
        <v>8.8929503916448993E-2</v>
      </c>
      <c r="BN2">
        <f>BK4/BK2</f>
        <v>31.652892561983471</v>
      </c>
      <c r="BQ2">
        <f>(($AO$2-$AN$2)/($AN$3-$AN$2))</f>
        <v>0.43333333333333335</v>
      </c>
      <c r="BR2">
        <f>1-(($AP$3-$AN$2)/($AN$3-$AN$2))</f>
        <v>0.30000000000000004</v>
      </c>
      <c r="BS2">
        <f>(($AQ$2-$AN$2)/($AN$3-$AN$2))</f>
        <v>3.3333333333333333E-2</v>
      </c>
      <c r="BT2">
        <f>1-(($AN$3-$AO$2)/($AO$3-$AO$2))</f>
        <v>0.34615384615384615</v>
      </c>
      <c r="BU2">
        <f>(($AP$3-$AO$2)/($AO$3-$AO$2))</f>
        <v>0.30769230769230771</v>
      </c>
      <c r="BV2">
        <f>(($AQ$3-$AO$2)/($AO$3-$AO$2))</f>
        <v>0.5</v>
      </c>
      <c r="BW2">
        <f>(($AN$2-$AP$2)/($AP$3-$AP$2))</f>
        <v>4.5454545454545456E-2</v>
      </c>
      <c r="BX2">
        <f>1-(($AO$2-$AP$2)/($AP$3-$AP$2))</f>
        <v>0.36363636363636365</v>
      </c>
      <c r="BY2">
        <f>(($AQ$2-$AP$2)/($AP$3-$AP$2))</f>
        <v>9.0909090909090912E-2</v>
      </c>
      <c r="BZ2">
        <f>(($AN$3-$AQ$3)/($AQ$4-$AQ$3))</f>
        <v>0.18181818181818182</v>
      </c>
      <c r="CA2">
        <f>(($AO$2-$AQ$2)/($AQ$3-$AQ$2))</f>
        <v>0.48</v>
      </c>
      <c r="CB2">
        <f>1-(($AP$3-$AQ$2)/($AQ$3-$AQ$2))</f>
        <v>0.19999999999999996</v>
      </c>
    </row>
    <row r="3" spans="1:80" x14ac:dyDescent="0.25">
      <c r="A3">
        <v>2</v>
      </c>
      <c r="Q3" t="str">
        <f>CONCATENATE(C3,E3,G3,I3)</f>
        <v/>
      </c>
      <c r="R3">
        <v>3</v>
      </c>
      <c r="T3" t="s">
        <v>278</v>
      </c>
      <c r="U3">
        <v>247</v>
      </c>
      <c r="V3">
        <f xml:space="preserve"> (U3/U$2)*100</f>
        <v>64.490861618798959</v>
      </c>
      <c r="X3" t="s">
        <v>274</v>
      </c>
      <c r="Y3" t="s">
        <v>260</v>
      </c>
      <c r="Z3" t="s">
        <v>247</v>
      </c>
      <c r="AB3" t="s">
        <v>274</v>
      </c>
      <c r="AC3" t="str">
        <f>CONCATENATE($R3,$R4,$R5,$R6)</f>
        <v>3142</v>
      </c>
      <c r="AD3" t="s">
        <v>247</v>
      </c>
      <c r="AF3" t="s">
        <v>249</v>
      </c>
      <c r="AI3" t="s">
        <v>207</v>
      </c>
      <c r="AJ3">
        <f>COUNTIF($P:$P,1)</f>
        <v>732</v>
      </c>
      <c r="AK3">
        <f>(AJ3/AJ7)*100</f>
        <v>30.386052303860524</v>
      </c>
      <c r="AL3">
        <f>(732/200)</f>
        <v>3.66</v>
      </c>
      <c r="AN3">
        <v>35</v>
      </c>
      <c r="AO3">
        <v>44</v>
      </c>
      <c r="AP3">
        <v>26</v>
      </c>
      <c r="AQ3">
        <v>31</v>
      </c>
      <c r="AR3">
        <v>251</v>
      </c>
      <c r="AT3">
        <f>(($AO$3-$AN$3)/($AN$4-$AN$3))</f>
        <v>0.375</v>
      </c>
      <c r="AU3">
        <f>(($AP$4-$AN$3)/($AN$4-$AN$3))</f>
        <v>0.625</v>
      </c>
      <c r="AV3">
        <f>(($AQ$3-$AN$2)/($AN$3-$AN$2))</f>
        <v>0.8666666666666667</v>
      </c>
      <c r="AW3">
        <f>(($AN$4-$AO$3)/($AO$4-$AO$3))</f>
        <v>0.68181818181818177</v>
      </c>
      <c r="AX3">
        <f>(($AP$4-$AO$3)/($AO$4-$AO$3))</f>
        <v>0.27272727272727271</v>
      </c>
      <c r="AY3">
        <f>(($AQ$4-$AO$3)/($AO$4-$AO$3))</f>
        <v>0.40909090909090912</v>
      </c>
      <c r="AZ3">
        <f>(($AN$3-$AP$3)/($AP$4-$AP$3))</f>
        <v>0.375</v>
      </c>
      <c r="BA3">
        <f>(($AO$3-$AP$3)/($AP$4-$AP$3))</f>
        <v>0.75</v>
      </c>
      <c r="BB3">
        <f>(($AQ$3-$AP$3)/($AP$4-$AP$3))</f>
        <v>0.20833333333333334</v>
      </c>
      <c r="BC3">
        <f>(($AN$4-$AQ$4)/($AQ$5-$AQ$4))</f>
        <v>0.27272727272727271</v>
      </c>
      <c r="BD3">
        <f>(($AO$3-$AQ$3)/($AQ$4-$AQ$3))</f>
        <v>0.59090909090909094</v>
      </c>
      <c r="BE3">
        <f>(($AP$4-$AQ$3)/($AQ$4-$AQ$3))</f>
        <v>0.86363636363636365</v>
      </c>
      <c r="BG3">
        <v>3</v>
      </c>
      <c r="BH3">
        <v>4</v>
      </c>
      <c r="BI3">
        <f>($BH$7-$BH$4)/200</f>
        <v>0.105</v>
      </c>
      <c r="BJ3">
        <f>($BH$89-$BH$48)/200</f>
        <v>1.155</v>
      </c>
      <c r="BK3" t="s">
        <v>247</v>
      </c>
      <c r="BL3" t="s">
        <v>31</v>
      </c>
      <c r="BM3">
        <f>STDEV($BI:$BI)</f>
        <v>1.7027933364761619E-2</v>
      </c>
      <c r="BQ3">
        <f>(($AO$3-$AN$3)/($AN$4-$AN$3))</f>
        <v>0.375</v>
      </c>
      <c r="BR3">
        <f>1-(($AP$4-$AN$3)/($AN$4-$AN$3))</f>
        <v>0.375</v>
      </c>
      <c r="BS3">
        <f>1-(($AQ$3-$AN$2)/($AN$3-$AN$2))</f>
        <v>0.1333333333333333</v>
      </c>
      <c r="BT3">
        <f>1-(($AN$4-$AO$3)/($AO$4-$AO$3))</f>
        <v>0.31818181818181823</v>
      </c>
      <c r="BU3">
        <f>(($AP$4-$AO$3)/($AO$4-$AO$3))</f>
        <v>0.27272727272727271</v>
      </c>
      <c r="BV3">
        <f>(($AQ$4-$AO$3)/($AO$4-$AO$3))</f>
        <v>0.40909090909090912</v>
      </c>
      <c r="BW3">
        <f>(($AN$3-$AP$3)/($AP$4-$AP$3))</f>
        <v>0.375</v>
      </c>
      <c r="BX3">
        <f>1-(($AO$3-$AP$3)/($AP$4-$AP$3))</f>
        <v>0.25</v>
      </c>
      <c r="BY3">
        <f>(($AQ$3-$AP$3)/($AP$4-$AP$3))</f>
        <v>0.20833333333333334</v>
      </c>
      <c r="BZ3">
        <f>(($AN$4-$AQ$4)/($AQ$5-$AQ$4))</f>
        <v>0.27272727272727271</v>
      </c>
      <c r="CA3">
        <f>1-(($AO$3-$AQ$3)/($AQ$4-$AQ$3))</f>
        <v>0.40909090909090906</v>
      </c>
      <c r="CB3">
        <f>1-(($AP$4-$AQ$3)/($AQ$4-$AQ$3))</f>
        <v>0.13636363636363635</v>
      </c>
    </row>
    <row r="4" spans="1:80" x14ac:dyDescent="0.25">
      <c r="A4">
        <v>3</v>
      </c>
      <c r="J4">
        <v>38.376953000000015</v>
      </c>
      <c r="K4" t="s">
        <v>22</v>
      </c>
      <c r="Q4" t="str">
        <f>CONCATENATE(C4,E4,G4,I4)</f>
        <v/>
      </c>
      <c r="R4">
        <v>1</v>
      </c>
      <c r="T4" t="s">
        <v>279</v>
      </c>
      <c r="U4">
        <v>0</v>
      </c>
      <c r="V4">
        <f xml:space="preserve"> (U4/U$2)*100</f>
        <v>0</v>
      </c>
      <c r="X4" t="s">
        <v>275</v>
      </c>
      <c r="Y4" t="s">
        <v>261</v>
      </c>
      <c r="Z4">
        <v>383</v>
      </c>
      <c r="AD4">
        <f>COUNTIF($R:$R,"1")+COUNTIF($R:$R,"2")+COUNTIF($R:$R,"3")+COUNTIF($R:$R,"4")+COUNTIF($R:$R,"3D")+COUNTIF($R:$R,"4D")</f>
        <v>413</v>
      </c>
      <c r="AF4">
        <f>(AF$10/(AF$8+AF$10))*100</f>
        <v>0</v>
      </c>
      <c r="AI4" t="s">
        <v>208</v>
      </c>
      <c r="AJ4">
        <f>COUNTIF($P:$P,2)</f>
        <v>1435</v>
      </c>
      <c r="AK4">
        <f>(AJ4/AJ7)*100</f>
        <v>59.568285595682859</v>
      </c>
      <c r="AL4">
        <f>(1435/200)</f>
        <v>7.1749999999999998</v>
      </c>
      <c r="AN4">
        <v>59</v>
      </c>
      <c r="AO4">
        <v>66</v>
      </c>
      <c r="AP4">
        <v>50</v>
      </c>
      <c r="AQ4">
        <v>53</v>
      </c>
      <c r="AR4">
        <v>284</v>
      </c>
      <c r="AT4">
        <f>(($AO$4-$AN$4)/($AN$5-$AN$4))</f>
        <v>0.31818181818181818</v>
      </c>
      <c r="AU4">
        <f>(($AP$5-$AN$4)/($AN$5-$AN$4))</f>
        <v>0.68181818181818177</v>
      </c>
      <c r="AV4">
        <f>(($AQ$4-$AN$3)/($AN$4-$AN$3))</f>
        <v>0.75</v>
      </c>
      <c r="AW4">
        <f>(($AN$5-$AO$4)/($AO$5-$AO$4))</f>
        <v>0.65217391304347827</v>
      </c>
      <c r="AX4">
        <f>(($AP$5-$AO$4)/($AO$5-$AO$4))</f>
        <v>0.34782608695652173</v>
      </c>
      <c r="AY4">
        <f>(($AQ$5-$AO$4)/($AO$5-$AO$4))</f>
        <v>0.39130434782608697</v>
      </c>
      <c r="AZ4">
        <f>(($AN$4-$AP$4)/($AP$5-$AP$4))</f>
        <v>0.375</v>
      </c>
      <c r="BA4">
        <f>(($AO$4-$AP$4)/($AP$5-$AP$4))</f>
        <v>0.66666666666666663</v>
      </c>
      <c r="BB4">
        <f>(($AQ$4-$AP$4)/($AP$5-$AP$4))</f>
        <v>0.125</v>
      </c>
      <c r="BC4">
        <f>(($AN$5-$AQ$5)/($AQ$6-$AQ$5))</f>
        <v>0.27272727272727271</v>
      </c>
      <c r="BD4">
        <f>(($AO$4-$AQ$4)/($AQ$5-$AQ$4))</f>
        <v>0.59090909090909094</v>
      </c>
      <c r="BE4">
        <f>(($AP$5-$AQ$4)/($AQ$5-$AQ$4))</f>
        <v>0.95454545454545459</v>
      </c>
      <c r="BG4">
        <v>1</v>
      </c>
      <c r="BH4">
        <v>5</v>
      </c>
      <c r="BI4">
        <f>($BH$8-$BH$5)/200</f>
        <v>0.125</v>
      </c>
      <c r="BJ4">
        <f>($BH$132-$BH$90)/200</f>
        <v>1.2350000000000001</v>
      </c>
      <c r="BK4">
        <f>COUNTA($Y:$Y)-1</f>
        <v>383</v>
      </c>
      <c r="BQ4">
        <f>(($AO$4-$AN$4)/($AN$5-$AN$4))</f>
        <v>0.31818181818181818</v>
      </c>
      <c r="BR4">
        <f>1-(($AP$5-$AN$4)/($AN$5-$AN$4))</f>
        <v>0.31818181818181823</v>
      </c>
      <c r="BS4">
        <f>1-(($AQ$4-$AN$3)/($AN$4-$AN$3))</f>
        <v>0.25</v>
      </c>
      <c r="BT4">
        <f>1-(($AN$5-$AO$4)/($AO$5-$AO$4))</f>
        <v>0.34782608695652173</v>
      </c>
      <c r="BU4">
        <f>(($AP$5-$AO$4)/($AO$5-$AO$4))</f>
        <v>0.34782608695652173</v>
      </c>
      <c r="BV4">
        <f>(($AQ$5-$AO$4)/($AO$5-$AO$4))</f>
        <v>0.39130434782608697</v>
      </c>
      <c r="BW4">
        <f>(($AN$4-$AP$4)/($AP$5-$AP$4))</f>
        <v>0.375</v>
      </c>
      <c r="BX4">
        <f>1-(($AO$4-$AP$4)/($AP$5-$AP$4))</f>
        <v>0.33333333333333337</v>
      </c>
      <c r="BY4">
        <f>(($AQ$4-$AP$4)/($AP$5-$AP$4))</f>
        <v>0.125</v>
      </c>
      <c r="BZ4">
        <f>(($AN$5-$AQ$5)/($AQ$6-$AQ$5))</f>
        <v>0.27272727272727271</v>
      </c>
      <c r="CA4">
        <f>1-(($AO$4-$AQ$4)/($AQ$5-$AQ$4))</f>
        <v>0.40909090909090906</v>
      </c>
      <c r="CB4">
        <f>1-(($AP$5-$AQ$4)/($AQ$5-$AQ$4))</f>
        <v>4.5454545454545414E-2</v>
      </c>
    </row>
    <row r="5" spans="1:80" x14ac:dyDescent="0.25">
      <c r="A5">
        <v>4</v>
      </c>
      <c r="F5">
        <v>24.741903000000015</v>
      </c>
      <c r="G5" s="2">
        <v>3</v>
      </c>
      <c r="P5">
        <v>1</v>
      </c>
      <c r="Q5" t="str">
        <f>CONCATENATE(C5,E5,G5,I5)</f>
        <v>3</v>
      </c>
      <c r="R5">
        <v>4</v>
      </c>
      <c r="T5" t="s">
        <v>280</v>
      </c>
      <c r="U5">
        <v>0</v>
      </c>
      <c r="V5">
        <f xml:space="preserve"> (U5/U$2)*100</f>
        <v>0</v>
      </c>
      <c r="X5" t="s">
        <v>276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223</v>
      </c>
      <c r="AK5">
        <f>(AJ5/AJ7)*100</f>
        <v>9.2569530925695318</v>
      </c>
      <c r="AL5">
        <f>(223/200)</f>
        <v>1.115</v>
      </c>
      <c r="AN5">
        <v>81</v>
      </c>
      <c r="AO5">
        <v>89</v>
      </c>
      <c r="AP5">
        <v>74</v>
      </c>
      <c r="AQ5">
        <v>75</v>
      </c>
      <c r="AR5">
        <v>515</v>
      </c>
      <c r="AT5">
        <f>(($AO$5-$AN$5)/($AN$6-$AN$5))</f>
        <v>0.33333333333333331</v>
      </c>
      <c r="AU5">
        <f>(($AP$6-$AN$5)/($AN$6-$AN$5))</f>
        <v>0.54166666666666663</v>
      </c>
      <c r="AV5">
        <f>(($AQ$5-$AN$4)/($AN$5-$AN$4))</f>
        <v>0.72727272727272729</v>
      </c>
      <c r="AW5">
        <f>(($AN$6-$AO$5)/($AO$6-$AO$5))</f>
        <v>0.72727272727272729</v>
      </c>
      <c r="AX5">
        <f>(($AP$6-$AO$5)/($AO$6-$AO$5))</f>
        <v>0.22727272727272727</v>
      </c>
      <c r="AY5">
        <f>(($AQ$6-$AO$5)/($AO$6-$AO$5))</f>
        <v>0.36363636363636365</v>
      </c>
      <c r="AZ5">
        <f>(($AN$5-$AP$5)/($AP$6-$AP$5))</f>
        <v>0.35</v>
      </c>
      <c r="BA5">
        <f>(($AO$5-$AP$5)/($AP$6-$AP$5))</f>
        <v>0.75</v>
      </c>
      <c r="BB5">
        <f>(($AQ$5-$AP$5)/($AP$6-$AP$5))</f>
        <v>0.05</v>
      </c>
      <c r="BC5">
        <f>(($AN$6-$AQ$6)/($AQ$7-$AQ$6))</f>
        <v>0.33333333333333331</v>
      </c>
      <c r="BD5">
        <f>(($AO$5-$AQ$5)/($AQ$6-$AQ$5))</f>
        <v>0.63636363636363635</v>
      </c>
      <c r="BE5">
        <f>(($AP$6-$AQ$5)/($AQ$6-$AQ$5))</f>
        <v>0.86363636363636365</v>
      </c>
      <c r="BG5">
        <v>4</v>
      </c>
      <c r="BH5">
        <v>6</v>
      </c>
      <c r="BI5">
        <f>($BH$9-$BH$6)/200</f>
        <v>8.5000000000000006E-2</v>
      </c>
      <c r="BJ5">
        <f>($BH$170-$BH$133)/200</f>
        <v>1.0549999999999999</v>
      </c>
      <c r="BQ5">
        <f>(($AO$5-$AN$5)/($AN$6-$AN$5))</f>
        <v>0.33333333333333331</v>
      </c>
      <c r="BR5">
        <f>1-(($AP$6-$AN$5)/($AN$6-$AN$5))</f>
        <v>0.45833333333333337</v>
      </c>
      <c r="BS5">
        <f>1-(($AQ$5-$AN$4)/($AN$5-$AN$4))</f>
        <v>0.27272727272727271</v>
      </c>
      <c r="BT5">
        <f>1-(($AN$6-$AO$5)/($AO$6-$AO$5))</f>
        <v>0.27272727272727271</v>
      </c>
      <c r="BU5">
        <f>(($AP$6-$AO$5)/($AO$6-$AO$5))</f>
        <v>0.22727272727272727</v>
      </c>
      <c r="BV5">
        <f>(($AQ$6-$AO$5)/($AO$6-$AO$5))</f>
        <v>0.36363636363636365</v>
      </c>
      <c r="BW5">
        <f>(($AN$5-$AP$5)/($AP$6-$AP$5))</f>
        <v>0.35</v>
      </c>
      <c r="BX5">
        <f>1-(($AO$5-$AP$5)/($AP$6-$AP$5))</f>
        <v>0.25</v>
      </c>
      <c r="BY5">
        <f>(($AQ$5-$AP$5)/($AP$6-$AP$5))</f>
        <v>0.05</v>
      </c>
      <c r="BZ5">
        <f>(($AN$6-$AQ$6)/($AQ$7-$AQ$6))</f>
        <v>0.33333333333333331</v>
      </c>
      <c r="CA5">
        <f>1-(($AO$5-$AQ$5)/($AQ$6-$AQ$5))</f>
        <v>0.36363636363636365</v>
      </c>
      <c r="CB5">
        <f>1-(($AP$6-$AQ$5)/($AQ$6-$AQ$5))</f>
        <v>0.13636363636363635</v>
      </c>
    </row>
    <row r="6" spans="1:80" x14ac:dyDescent="0.25">
      <c r="A6">
        <v>5</v>
      </c>
      <c r="B6">
        <v>35.784616000000014</v>
      </c>
      <c r="C6" s="3">
        <v>1</v>
      </c>
      <c r="F6">
        <v>24.741903000000015</v>
      </c>
      <c r="G6" s="2">
        <v>3</v>
      </c>
      <c r="P6">
        <v>2</v>
      </c>
      <c r="Q6" t="str">
        <f>CONCATENATE(C6,E6,G6,I6)</f>
        <v>13</v>
      </c>
      <c r="R6">
        <v>2</v>
      </c>
      <c r="T6" t="s">
        <v>281</v>
      </c>
      <c r="U6">
        <v>99</v>
      </c>
      <c r="V6">
        <f xml:space="preserve"> (U6/U$2)*100</f>
        <v>25.848563968668408</v>
      </c>
      <c r="X6" t="s">
        <v>276</v>
      </c>
      <c r="Y6" t="s">
        <v>263</v>
      </c>
      <c r="Z6">
        <v>373</v>
      </c>
      <c r="AD6">
        <v>408</v>
      </c>
      <c r="AF6">
        <f>COUNTIF($R:$R,1)+COUNTIF($R:$R,2)</f>
        <v>207</v>
      </c>
      <c r="AI6" t="s">
        <v>210</v>
      </c>
      <c r="AJ6">
        <f>COUNTIF($P:$P,4)</f>
        <v>4</v>
      </c>
      <c r="AK6">
        <f>(AJ6/AJ7)*100</f>
        <v>0.16604400166044</v>
      </c>
      <c r="AL6">
        <f>(4/200)</f>
        <v>0.02</v>
      </c>
      <c r="AN6">
        <v>105</v>
      </c>
      <c r="AO6">
        <v>111</v>
      </c>
      <c r="AP6">
        <v>94</v>
      </c>
      <c r="AQ6">
        <v>97</v>
      </c>
      <c r="AR6">
        <v>548</v>
      </c>
      <c r="AT6">
        <f>(($AO$6-$AN$6)/($AN$7-$AN$6))</f>
        <v>0.2857142857142857</v>
      </c>
      <c r="AU6">
        <f>(($AP$7-$AN$6)/($AN$7-$AN$6))</f>
        <v>0.66666666666666663</v>
      </c>
      <c r="AV6">
        <f>(($AQ$6-$AN$5)/($AN$6-$AN$5))</f>
        <v>0.66666666666666663</v>
      </c>
      <c r="AW6">
        <f>(($AN$7-$AO$6)/($AO$7-$AO$6))</f>
        <v>0.68181818181818177</v>
      </c>
      <c r="AX6">
        <f>(($AP$7-$AO$6)/($AO$7-$AO$6))</f>
        <v>0.36363636363636365</v>
      </c>
      <c r="AY6">
        <f>(($AQ$7-$AO$6)/($AO$7-$AO$6))</f>
        <v>0.45454545454545453</v>
      </c>
      <c r="AZ6">
        <f>(($AN$6-$AP$6)/($AP$7-$AP$6))</f>
        <v>0.44</v>
      </c>
      <c r="BA6">
        <f>(($AO$6-$AP$6)/($AP$7-$AP$6))</f>
        <v>0.68</v>
      </c>
      <c r="BB6">
        <f>(($AQ$6-$AP$6)/($AP$7-$AP$6))</f>
        <v>0.12</v>
      </c>
      <c r="BC6">
        <f>(($AN$7-$AQ$7)/($AQ$8-$AQ$7))</f>
        <v>0.23809523809523808</v>
      </c>
      <c r="BD6">
        <f>(($AO$6-$AQ$6)/($AQ$7-$AQ$6))</f>
        <v>0.58333333333333337</v>
      </c>
      <c r="BE6">
        <f>(($AP$7-$AQ$6)/($AQ$7-$AQ$6))</f>
        <v>0.91666666666666663</v>
      </c>
      <c r="BG6">
        <v>2</v>
      </c>
      <c r="BH6">
        <v>18</v>
      </c>
      <c r="BI6">
        <f>($BH$10-$BH$7)/200</f>
        <v>0.09</v>
      </c>
      <c r="BJ6">
        <f>($BH$218-$BH$171)/200</f>
        <v>1.4350000000000001</v>
      </c>
      <c r="BQ6">
        <f>(($AO$6-$AN$6)/($AN$7-$AN$6))</f>
        <v>0.2857142857142857</v>
      </c>
      <c r="BR6">
        <f>1-(($AP$7-$AN$6)/($AN$7-$AN$6))</f>
        <v>0.33333333333333337</v>
      </c>
      <c r="BS6">
        <f>1-(($AQ$6-$AN$5)/($AN$6-$AN$5))</f>
        <v>0.33333333333333337</v>
      </c>
      <c r="BT6">
        <f>1-(($AN$7-$AO$6)/($AO$7-$AO$6))</f>
        <v>0.31818181818181823</v>
      </c>
      <c r="BU6">
        <f>(($AP$7-$AO$6)/($AO$7-$AO$6))</f>
        <v>0.36363636363636365</v>
      </c>
      <c r="BV6">
        <f>(($AQ$7-$AO$6)/($AO$7-$AO$6))</f>
        <v>0.45454545454545453</v>
      </c>
      <c r="BW6">
        <f>(($AN$6-$AP$6)/($AP$7-$AP$6))</f>
        <v>0.44</v>
      </c>
      <c r="BX6">
        <f>1-(($AO$6-$AP$6)/($AP$7-$AP$6))</f>
        <v>0.31999999999999995</v>
      </c>
      <c r="BY6">
        <f>(($AQ$6-$AP$6)/($AP$7-$AP$6))</f>
        <v>0.12</v>
      </c>
      <c r="BZ6">
        <f>(($AN$7-$AQ$7)/($AQ$8-$AQ$7))</f>
        <v>0.23809523809523808</v>
      </c>
      <c r="CA6">
        <f>1-(($AO$6-$AQ$6)/($AQ$7-$AQ$6))</f>
        <v>0.41666666666666663</v>
      </c>
      <c r="CB6">
        <f>1-(($AP$7-$AQ$6)/($AQ$7-$AQ$6))</f>
        <v>8.333333333333337E-2</v>
      </c>
    </row>
    <row r="7" spans="1:80" x14ac:dyDescent="0.25">
      <c r="A7">
        <v>6</v>
      </c>
      <c r="B7">
        <v>35.778740000000013</v>
      </c>
      <c r="C7" s="3">
        <v>1</v>
      </c>
      <c r="F7">
        <v>24.780561000000013</v>
      </c>
      <c r="G7" s="2">
        <v>3</v>
      </c>
      <c r="H7">
        <v>26.549385000000015</v>
      </c>
      <c r="I7" s="4">
        <v>4</v>
      </c>
      <c r="P7">
        <v>3</v>
      </c>
      <c r="Q7" t="str">
        <f>CONCATENATE(C7,E7,G7,I7)</f>
        <v>134</v>
      </c>
      <c r="R7">
        <v>3</v>
      </c>
      <c r="T7" t="s">
        <v>282</v>
      </c>
      <c r="U7">
        <v>27</v>
      </c>
      <c r="V7">
        <f xml:space="preserve"> (U7/U$2)*100</f>
        <v>7.0496083550913839</v>
      </c>
      <c r="X7" t="s">
        <v>276</v>
      </c>
      <c r="Y7" t="s">
        <v>264</v>
      </c>
      <c r="AB7" t="s">
        <v>276</v>
      </c>
      <c r="AC7" t="str">
        <f>CONCATENATE($R7,$R8,$R9,$R10)</f>
        <v>3412</v>
      </c>
      <c r="AF7" t="s">
        <v>251</v>
      </c>
      <c r="AI7" t="s">
        <v>211</v>
      </c>
      <c r="AJ7">
        <f>COUNT($P:$P)</f>
        <v>2409</v>
      </c>
      <c r="AN7">
        <v>126</v>
      </c>
      <c r="AO7">
        <v>133</v>
      </c>
      <c r="AP7">
        <v>119</v>
      </c>
      <c r="AQ7">
        <v>121</v>
      </c>
      <c r="AR7">
        <v>795</v>
      </c>
      <c r="AT7">
        <f>(($AO$7-$AN$7)/($AN$8-$AN$7))</f>
        <v>0.30434782608695654</v>
      </c>
      <c r="AU7">
        <f>(($AP$8-$AN$7)/($AN$8-$AN$7))</f>
        <v>0.56521739130434778</v>
      </c>
      <c r="AV7">
        <f>(($AQ$7-$AN$6)/($AN$7-$AN$6))</f>
        <v>0.76190476190476186</v>
      </c>
      <c r="AW7">
        <f>(($AN$8-$AO$7)/($AO$8-$AO$7))</f>
        <v>0.72727272727272729</v>
      </c>
      <c r="AX7">
        <f>(($AP$8-$AO$7)/($AO$8-$AO$7))</f>
        <v>0.27272727272727271</v>
      </c>
      <c r="AY7">
        <f>(($AQ$8-$AO$7)/($AO$8-$AO$7))</f>
        <v>0.40909090909090912</v>
      </c>
      <c r="AZ7">
        <f>(($AN$7-$AP$7)/($AP$8-$AP$7))</f>
        <v>0.35</v>
      </c>
      <c r="BA7">
        <f>(($AO$7-$AP$7)/($AP$8-$AP$7))</f>
        <v>0.7</v>
      </c>
      <c r="BB7">
        <f>(($AQ$7-$AP$7)/($AP$8-$AP$7))</f>
        <v>0.1</v>
      </c>
      <c r="BC7">
        <f>(($AN$8-$AQ$8)/($AQ$9-$AQ$8))</f>
        <v>0.30434782608695654</v>
      </c>
      <c r="BD7">
        <f>(($AO$7-$AQ$7)/($AQ$8-$AQ$7))</f>
        <v>0.5714285714285714</v>
      </c>
      <c r="BE7">
        <f>(($AP$8-$AQ$7)/($AQ$8-$AQ$7))</f>
        <v>0.8571428571428571</v>
      </c>
      <c r="BG7">
        <v>3</v>
      </c>
      <c r="BH7">
        <v>26</v>
      </c>
      <c r="BI7">
        <f>($BH$11-$BH$8)/200</f>
        <v>9.5000000000000001E-2</v>
      </c>
      <c r="BJ7">
        <f>($BH$264-$BH$219)/200</f>
        <v>1.2849999999999999</v>
      </c>
      <c r="BQ7">
        <f>(($AO$7-$AN$7)/($AN$8-$AN$7))</f>
        <v>0.30434782608695654</v>
      </c>
      <c r="BR7">
        <f>1-(($AP$8-$AN$7)/($AN$8-$AN$7))</f>
        <v>0.43478260869565222</v>
      </c>
      <c r="BS7">
        <f>1-(($AQ$7-$AN$6)/($AN$7-$AN$6))</f>
        <v>0.23809523809523814</v>
      </c>
      <c r="BT7">
        <f>1-(($AN$8-$AO$7)/($AO$8-$AO$7))</f>
        <v>0.27272727272727271</v>
      </c>
      <c r="BU7">
        <f>(($AP$8-$AO$7)/($AO$8-$AO$7))</f>
        <v>0.27272727272727271</v>
      </c>
      <c r="BV7">
        <f>(($AQ$8-$AO$7)/($AO$8-$AO$7))</f>
        <v>0.40909090909090912</v>
      </c>
      <c r="BW7">
        <f>(($AN$7-$AP$7)/($AP$8-$AP$7))</f>
        <v>0.35</v>
      </c>
      <c r="BX7">
        <f>1-(($AO$7-$AP$7)/($AP$8-$AP$7))</f>
        <v>0.30000000000000004</v>
      </c>
      <c r="BY7">
        <f>(($AQ$7-$AP$7)/($AP$8-$AP$7))</f>
        <v>0.1</v>
      </c>
      <c r="BZ7">
        <f>(($AN$8-$AQ$8)/($AQ$9-$AQ$8))</f>
        <v>0.30434782608695654</v>
      </c>
      <c r="CA7">
        <f>1-(($AO$7-$AQ$7)/($AQ$8-$AQ$7))</f>
        <v>0.4285714285714286</v>
      </c>
      <c r="CB7">
        <f>1-(($AP$8-$AQ$7)/($AQ$8-$AQ$7))</f>
        <v>0.1428571428571429</v>
      </c>
    </row>
    <row r="8" spans="1:80" x14ac:dyDescent="0.25">
      <c r="A8">
        <v>7</v>
      </c>
      <c r="B8">
        <v>35.795543000000009</v>
      </c>
      <c r="C8" s="3">
        <v>1</v>
      </c>
      <c r="F8">
        <v>24.76015000000001</v>
      </c>
      <c r="G8" s="2">
        <v>3</v>
      </c>
      <c r="H8">
        <v>26.502531000000019</v>
      </c>
      <c r="I8" s="4">
        <v>4</v>
      </c>
      <c r="P8">
        <v>3</v>
      </c>
      <c r="Q8" t="str">
        <f>CONCATENATE(C8,E8,G8,I8)</f>
        <v>134</v>
      </c>
      <c r="R8">
        <v>4</v>
      </c>
      <c r="T8" t="s">
        <v>283</v>
      </c>
      <c r="U8">
        <v>0</v>
      </c>
      <c r="V8">
        <f xml:space="preserve"> (U8/U$2)*100</f>
        <v>0</v>
      </c>
      <c r="X8" t="s">
        <v>276</v>
      </c>
      <c r="Y8" t="s">
        <v>265</v>
      </c>
      <c r="AF8">
        <f>COUNTIF($R:$R,3)+COUNTIF($R:$R,4)</f>
        <v>206</v>
      </c>
      <c r="AN8">
        <v>149</v>
      </c>
      <c r="AO8">
        <v>155</v>
      </c>
      <c r="AP8">
        <v>139</v>
      </c>
      <c r="AQ8">
        <v>142</v>
      </c>
      <c r="AR8">
        <v>828</v>
      </c>
      <c r="AT8">
        <f>(($AO$8-$AN$8)/($AN$9-$AN$8))</f>
        <v>0.2857142857142857</v>
      </c>
      <c r="AU8">
        <f>(($AP$9-$AN$8)/($AN$9-$AN$8))</f>
        <v>0.61904761904761907</v>
      </c>
      <c r="AV8">
        <f>(($AQ$8-$AN$7)/($AN$8-$AN$7))</f>
        <v>0.69565217391304346</v>
      </c>
      <c r="AW8">
        <f>(($AN$9-$AO$8)/($AO$9-$AO$8))</f>
        <v>0.68181818181818177</v>
      </c>
      <c r="AX8">
        <f>(($AP$9-$AO$8)/($AO$9-$AO$8))</f>
        <v>0.31818181818181818</v>
      </c>
      <c r="AY8">
        <f>(($AQ$9-$AO$8)/($AO$9-$AO$8))</f>
        <v>0.45454545454545453</v>
      </c>
      <c r="AZ8">
        <f>(($AN$8-$AP$8)/($AP$9-$AP$8))</f>
        <v>0.43478260869565216</v>
      </c>
      <c r="BA8">
        <f>(($AO$8-$AP$8)/($AP$9-$AP$8))</f>
        <v>0.69565217391304346</v>
      </c>
      <c r="BB8">
        <f>(($AQ$8-$AP$8)/($AP$9-$AP$8))</f>
        <v>0.13043478260869565</v>
      </c>
      <c r="BC8">
        <f>(($AN$9-$AQ$9)/($AQ$10-$AQ$9))</f>
        <v>0.22727272727272727</v>
      </c>
      <c r="BD8">
        <f>(($AO$8-$AQ$8)/($AQ$9-$AQ$8))</f>
        <v>0.56521739130434778</v>
      </c>
      <c r="BE8">
        <f>(($AP$9-$AQ$8)/($AQ$9-$AQ$8))</f>
        <v>0.86956521739130432</v>
      </c>
      <c r="BG8">
        <v>4</v>
      </c>
      <c r="BH8">
        <v>31</v>
      </c>
      <c r="BI8">
        <f>($BH$12-$BH$9)/200</f>
        <v>0.09</v>
      </c>
      <c r="BJ8">
        <f>($BH$302-$BH$265)/200</f>
        <v>0.99</v>
      </c>
      <c r="BQ8">
        <f>(($AO$8-$AN$8)/($AN$9-$AN$8))</f>
        <v>0.2857142857142857</v>
      </c>
      <c r="BR8">
        <f>1-(($AP$9-$AN$8)/($AN$9-$AN$8))</f>
        <v>0.38095238095238093</v>
      </c>
      <c r="BS8">
        <f>1-(($AQ$8-$AN$7)/($AN$8-$AN$7))</f>
        <v>0.30434782608695654</v>
      </c>
      <c r="BT8">
        <f>1-(($AN$9-$AO$8)/($AO$9-$AO$8))</f>
        <v>0.31818181818181823</v>
      </c>
      <c r="BU8">
        <f>(($AP$9-$AO$8)/($AO$9-$AO$8))</f>
        <v>0.31818181818181818</v>
      </c>
      <c r="BV8">
        <f>(($AQ$9-$AO$8)/($AO$9-$AO$8))</f>
        <v>0.45454545454545453</v>
      </c>
      <c r="BW8">
        <f>(($AN$8-$AP$8)/($AP$9-$AP$8))</f>
        <v>0.43478260869565216</v>
      </c>
      <c r="BX8">
        <f>1-(($AO$8-$AP$8)/($AP$9-$AP$8))</f>
        <v>0.30434782608695654</v>
      </c>
      <c r="BY8">
        <f>(($AQ$8-$AP$8)/($AP$9-$AP$8))</f>
        <v>0.13043478260869565</v>
      </c>
      <c r="BZ8">
        <f>(($AN$9-$AQ$9)/($AQ$10-$AQ$9))</f>
        <v>0.22727272727272727</v>
      </c>
      <c r="CA8">
        <f>1-(($AO$8-$AQ$8)/($AQ$9-$AQ$8))</f>
        <v>0.43478260869565222</v>
      </c>
      <c r="CB8">
        <f>1-(($AP$9-$AQ$8)/($AQ$9-$AQ$8))</f>
        <v>0.13043478260869568</v>
      </c>
    </row>
    <row r="9" spans="1:80" x14ac:dyDescent="0.25">
      <c r="A9">
        <v>8</v>
      </c>
      <c r="B9">
        <v>35.766937000000013</v>
      </c>
      <c r="C9" s="3">
        <v>1</v>
      </c>
      <c r="F9">
        <v>24.739069000000015</v>
      </c>
      <c r="G9" s="2">
        <v>3</v>
      </c>
      <c r="H9">
        <v>26.495573000000014</v>
      </c>
      <c r="I9" s="4">
        <v>4</v>
      </c>
      <c r="P9">
        <v>3</v>
      </c>
      <c r="Q9" t="str">
        <f>CONCATENATE(C9,E9,G9,I9)</f>
        <v>134</v>
      </c>
      <c r="R9">
        <v>1</v>
      </c>
      <c r="T9" t="s">
        <v>275</v>
      </c>
      <c r="U9">
        <v>10</v>
      </c>
      <c r="V9">
        <f xml:space="preserve"> (U9/U$2)*100</f>
        <v>2.610966057441253</v>
      </c>
      <c r="X9" t="s">
        <v>276</v>
      </c>
      <c r="Y9" t="s">
        <v>262</v>
      </c>
      <c r="AF9" t="s">
        <v>252</v>
      </c>
      <c r="AN9">
        <v>170</v>
      </c>
      <c r="AO9">
        <v>177</v>
      </c>
      <c r="AP9">
        <v>162</v>
      </c>
      <c r="AQ9">
        <v>165</v>
      </c>
      <c r="AR9">
        <v>1039</v>
      </c>
      <c r="AT9">
        <f>(($AO$9-$AN$9)/($AN$10-$AN$9))</f>
        <v>0.31818181818181818</v>
      </c>
      <c r="AU9">
        <f>(($AP$10-$AN$9)/($AN$10-$AN$9))</f>
        <v>0.63636363636363635</v>
      </c>
      <c r="AV9">
        <f>(($AQ$9-$AN$8)/($AN$9-$AN$8))</f>
        <v>0.76190476190476186</v>
      </c>
      <c r="AW9">
        <f>(($AN$10-$AO$9)/($AO$10-$AO$9))</f>
        <v>0.68181818181818177</v>
      </c>
      <c r="AX9">
        <f>(($AP$10-$AO$9)/($AO$10-$AO$9))</f>
        <v>0.31818181818181818</v>
      </c>
      <c r="AY9">
        <f>(($AQ$10-$AO$9)/($AO$10-$AO$9))</f>
        <v>0.45454545454545453</v>
      </c>
      <c r="AZ9">
        <f>(($AN$9-$AP$9)/($AP$10-$AP$9))</f>
        <v>0.36363636363636365</v>
      </c>
      <c r="BA9">
        <f>(($AO$9-$AP$9)/($AP$10-$AP$9))</f>
        <v>0.68181818181818177</v>
      </c>
      <c r="BB9">
        <f>(($AQ$9-$AP$9)/($AP$10-$AP$9))</f>
        <v>0.13636363636363635</v>
      </c>
      <c r="BC9">
        <f>(($AN$10-$AQ$10)/($AQ$11-$AQ$10))</f>
        <v>0.22727272727272727</v>
      </c>
      <c r="BD9">
        <f>(($AO$9-$AQ$9)/($AQ$10-$AQ$9))</f>
        <v>0.54545454545454541</v>
      </c>
      <c r="BE9">
        <f>(($AP$10-$AQ$9)/($AQ$10-$AQ$9))</f>
        <v>0.86363636363636365</v>
      </c>
      <c r="BG9">
        <v>1</v>
      </c>
      <c r="BH9">
        <v>35</v>
      </c>
      <c r="BI9">
        <f>($BH$13-$BH$10)/200</f>
        <v>7.4999999999999997E-2</v>
      </c>
      <c r="BJ9">
        <f>($BH$349-$BH$303)/200</f>
        <v>1.33</v>
      </c>
      <c r="BQ9">
        <f>(($AO$9-$AN$9)/($AN$10-$AN$9))</f>
        <v>0.31818181818181818</v>
      </c>
      <c r="BR9">
        <f>1-(($AP$10-$AN$9)/($AN$10-$AN$9))</f>
        <v>0.36363636363636365</v>
      </c>
      <c r="BS9">
        <f>1-(($AQ$9-$AN$8)/($AN$9-$AN$8))</f>
        <v>0.23809523809523814</v>
      </c>
      <c r="BT9">
        <f>1-(($AN$10-$AO$9)/($AO$10-$AO$9))</f>
        <v>0.31818181818181823</v>
      </c>
      <c r="BU9">
        <f>(($AP$10-$AO$9)/($AO$10-$AO$9))</f>
        <v>0.31818181818181818</v>
      </c>
      <c r="BV9">
        <f>(($AQ$10-$AO$9)/($AO$10-$AO$9))</f>
        <v>0.45454545454545453</v>
      </c>
      <c r="BW9">
        <f>(($AN$9-$AP$9)/($AP$10-$AP$9))</f>
        <v>0.36363636363636365</v>
      </c>
      <c r="BX9">
        <f>1-(($AO$9-$AP$9)/($AP$10-$AP$9))</f>
        <v>0.31818181818181823</v>
      </c>
      <c r="BY9">
        <f>(($AQ$9-$AP$9)/($AP$10-$AP$9))</f>
        <v>0.13636363636363635</v>
      </c>
      <c r="BZ9">
        <f>(($AN$10-$AQ$10)/($AQ$11-$AQ$10))</f>
        <v>0.22727272727272727</v>
      </c>
      <c r="CA9">
        <f>1-(($AO$9-$AQ$9)/($AQ$10-$AQ$9))</f>
        <v>0.45454545454545459</v>
      </c>
      <c r="CB9">
        <f>1-(($AP$10-$AQ$9)/($AQ$10-$AQ$9))</f>
        <v>0.13636363636363635</v>
      </c>
    </row>
    <row r="10" spans="1:80" x14ac:dyDescent="0.25">
      <c r="A10">
        <v>9</v>
      </c>
      <c r="B10">
        <v>35.777450000000016</v>
      </c>
      <c r="C10" s="3">
        <v>1</v>
      </c>
      <c r="F10">
        <v>24.700721000000016</v>
      </c>
      <c r="G10" s="2">
        <v>3</v>
      </c>
      <c r="H10">
        <v>26.545623000000013</v>
      </c>
      <c r="I10" s="4">
        <v>4</v>
      </c>
      <c r="P10">
        <v>3</v>
      </c>
      <c r="Q10" t="str">
        <f>CONCATENATE(C10,E10,G10,I10)</f>
        <v>134</v>
      </c>
      <c r="R10">
        <v>2</v>
      </c>
      <c r="X10" t="s">
        <v>276</v>
      </c>
      <c r="Y10" t="s">
        <v>263</v>
      </c>
      <c r="AF10">
        <v>0</v>
      </c>
      <c r="AN10">
        <v>192</v>
      </c>
      <c r="AO10">
        <v>199</v>
      </c>
      <c r="AP10">
        <v>184</v>
      </c>
      <c r="AQ10">
        <v>187</v>
      </c>
      <c r="AR10">
        <v>1071</v>
      </c>
      <c r="AT10">
        <f>(($AO$10-$AN$10)/($AN$11-$AN$10))</f>
        <v>0.31818181818181818</v>
      </c>
      <c r="AU10">
        <f>(($AP$11-$AN$10)/($AN$11-$AN$10))</f>
        <v>0.63636363636363635</v>
      </c>
      <c r="AV10">
        <f>(($AQ$10-$AN$9)/($AN$10-$AN$9))</f>
        <v>0.77272727272727271</v>
      </c>
      <c r="AW10">
        <f>(($AN$11-$AO$10)/($AO$11-$AO$10))</f>
        <v>0.65217391304347827</v>
      </c>
      <c r="AX10">
        <f>(($AP$11-$AO$10)/($AO$11-$AO$10))</f>
        <v>0.30434782608695654</v>
      </c>
      <c r="AY10">
        <f>(($AQ$11-$AO$10)/($AO$11-$AO$10))</f>
        <v>0.43478260869565216</v>
      </c>
      <c r="AZ10">
        <f>(($AN$10-$AP$10)/($AP$11-$AP$10))</f>
        <v>0.36363636363636365</v>
      </c>
      <c r="BA10">
        <f>(($AO$10-$AP$10)/($AP$11-$AP$10))</f>
        <v>0.68181818181818177</v>
      </c>
      <c r="BB10">
        <f>(($AQ$10-$AP$10)/($AP$11-$AP$10))</f>
        <v>0.13636363636363635</v>
      </c>
      <c r="BC10">
        <f>(($AN$11-$AQ$11)/($AQ$12-$AQ$11))</f>
        <v>0.21739130434782608</v>
      </c>
      <c r="BD10">
        <f>(($AO$10-$AQ$10)/($AQ$11-$AQ$10))</f>
        <v>0.54545454545454541</v>
      </c>
      <c r="BE10">
        <f>(($AP$11-$AQ$10)/($AQ$11-$AQ$10))</f>
        <v>0.86363636363636365</v>
      </c>
      <c r="BG10">
        <v>2</v>
      </c>
      <c r="BH10">
        <v>44</v>
      </c>
      <c r="BI10">
        <f>($BH$14-$BH$11)/200</f>
        <v>0.08</v>
      </c>
      <c r="BJ10">
        <f>($BH$392-$BH$350)/200</f>
        <v>1.2250000000000001</v>
      </c>
      <c r="BQ10">
        <f>(($AO$10-$AN$10)/($AN$11-$AN$10))</f>
        <v>0.31818181818181818</v>
      </c>
      <c r="BR10">
        <f>1-(($AP$11-$AN$10)/($AN$11-$AN$10))</f>
        <v>0.36363636363636365</v>
      </c>
      <c r="BS10">
        <f>1-(($AQ$10-$AN$9)/($AN$10-$AN$9))</f>
        <v>0.22727272727272729</v>
      </c>
      <c r="BT10">
        <f>1-(($AN$11-$AO$10)/($AO$11-$AO$10))</f>
        <v>0.34782608695652173</v>
      </c>
      <c r="BU10">
        <f>(($AP$11-$AO$10)/($AO$11-$AO$10))</f>
        <v>0.30434782608695654</v>
      </c>
      <c r="BV10">
        <f>(($AQ$11-$AO$10)/($AO$11-$AO$10))</f>
        <v>0.43478260869565216</v>
      </c>
      <c r="BW10">
        <f>(($AN$10-$AP$10)/($AP$11-$AP$10))</f>
        <v>0.36363636363636365</v>
      </c>
      <c r="BX10">
        <f>1-(($AO$10-$AP$10)/($AP$11-$AP$10))</f>
        <v>0.31818181818181823</v>
      </c>
      <c r="BY10">
        <f>(($AQ$10-$AP$10)/($AP$11-$AP$10))</f>
        <v>0.13636363636363635</v>
      </c>
      <c r="BZ10">
        <f>(($AN$11-$AQ$11)/($AQ$12-$AQ$11))</f>
        <v>0.21739130434782608</v>
      </c>
      <c r="CA10">
        <f>1-(($AO$10-$AQ$10)/($AQ$11-$AQ$10))</f>
        <v>0.45454545454545459</v>
      </c>
      <c r="CB10">
        <f>1-(($AP$11-$AQ$10)/($AQ$11-$AQ$10))</f>
        <v>0.13636363636363635</v>
      </c>
    </row>
    <row r="11" spans="1:80" x14ac:dyDescent="0.25">
      <c r="A11">
        <v>10</v>
      </c>
      <c r="B11">
        <v>35.769359000000009</v>
      </c>
      <c r="C11" s="3">
        <v>1</v>
      </c>
      <c r="F11">
        <v>24.731802000000016</v>
      </c>
      <c r="G11" s="2">
        <v>3</v>
      </c>
      <c r="H11">
        <v>26.529695000000018</v>
      </c>
      <c r="I11" s="4">
        <v>4</v>
      </c>
      <c r="P11">
        <v>3</v>
      </c>
      <c r="Q11" t="str">
        <f>CONCATENATE(C11,E11,G11,I11)</f>
        <v>134</v>
      </c>
      <c r="R11">
        <v>3</v>
      </c>
      <c r="X11" t="s">
        <v>276</v>
      </c>
      <c r="Y11" t="s">
        <v>264</v>
      </c>
      <c r="AB11" t="s">
        <v>276</v>
      </c>
      <c r="AC11" t="str">
        <f>CONCATENATE($R11,$R12,$R13,$R14)</f>
        <v>3412</v>
      </c>
      <c r="AF11" t="s">
        <v>253</v>
      </c>
      <c r="AN11">
        <v>214</v>
      </c>
      <c r="AO11">
        <v>222</v>
      </c>
      <c r="AP11">
        <v>206</v>
      </c>
      <c r="AQ11">
        <v>209</v>
      </c>
      <c r="AR11">
        <v>1358</v>
      </c>
      <c r="AT11">
        <f>(($AO$11-$AN$11)/($AN$12-$AN$11))</f>
        <v>0.34782608695652173</v>
      </c>
      <c r="AU11">
        <f>(($AP$12-$AN$11)/($AN$12-$AN$11))</f>
        <v>0.65217391304347827</v>
      </c>
      <c r="AV11">
        <f>(($AQ$11-$AN$10)/($AN$11-$AN$10))</f>
        <v>0.77272727272727271</v>
      </c>
      <c r="AW11">
        <f>(($AN$12-$AO$11)/($AO$12-$AO$11))</f>
        <v>0.65217391304347827</v>
      </c>
      <c r="AX11">
        <f>(($AP$12-$AO$11)/($AO$12-$AO$11))</f>
        <v>0.30434782608695654</v>
      </c>
      <c r="AY11">
        <f>(($AQ$12-$AO$11)/($AO$12-$AO$11))</f>
        <v>0.43478260869565216</v>
      </c>
      <c r="AZ11">
        <f>(($AN$11-$AP$11)/($AP$12-$AP$11))</f>
        <v>0.34782608695652173</v>
      </c>
      <c r="BA11">
        <f>(($AO$11-$AP$11)/($AP$12-$AP$11))</f>
        <v>0.69565217391304346</v>
      </c>
      <c r="BB11">
        <f>(($AQ$11-$AP$11)/($AP$12-$AP$11))</f>
        <v>0.13043478260869565</v>
      </c>
      <c r="BD11">
        <f>(($AO$11-$AQ$11)/($AQ$12-$AQ$11))</f>
        <v>0.56521739130434778</v>
      </c>
      <c r="BE11">
        <f>(($AP$12-$AQ$11)/($AQ$12-$AQ$11))</f>
        <v>0.86956521739130432</v>
      </c>
      <c r="BG11">
        <v>3</v>
      </c>
      <c r="BH11">
        <v>50</v>
      </c>
      <c r="BI11">
        <f>($BH$15-$BH$12)/200</f>
        <v>0.105</v>
      </c>
      <c r="BJ11">
        <f>($BH$434-$BH$393)/200</f>
        <v>1.1499999999999999</v>
      </c>
      <c r="BQ11">
        <f>(($AO$11-$AN$11)/($AN$12-$AN$11))</f>
        <v>0.34782608695652173</v>
      </c>
      <c r="BR11">
        <f>1-(($AP$12-$AN$11)/($AN$12-$AN$11))</f>
        <v>0.34782608695652173</v>
      </c>
      <c r="BS11">
        <f>1-(($AQ$11-$AN$10)/($AN$11-$AN$10))</f>
        <v>0.22727272727272729</v>
      </c>
      <c r="BT11">
        <f>1-(($AN$12-$AO$11)/($AO$12-$AO$11))</f>
        <v>0.34782608695652173</v>
      </c>
      <c r="BU11">
        <f>(($AP$12-$AO$11)/($AO$12-$AO$11))</f>
        <v>0.30434782608695654</v>
      </c>
      <c r="BV11">
        <f>(($AQ$12-$AO$11)/($AO$12-$AO$11))</f>
        <v>0.43478260869565216</v>
      </c>
      <c r="BW11">
        <f>(($AN$11-$AP$11)/($AP$12-$AP$11))</f>
        <v>0.34782608695652173</v>
      </c>
      <c r="BX11">
        <f>1-(($AO$11-$AP$11)/($AP$12-$AP$11))</f>
        <v>0.30434782608695654</v>
      </c>
      <c r="BY11">
        <f>(($AQ$11-$AP$11)/($AP$12-$AP$11))</f>
        <v>0.13043478260869565</v>
      </c>
      <c r="CA11">
        <f>1-(($AO$11-$AQ$11)/($AQ$12-$AQ$11))</f>
        <v>0.43478260869565222</v>
      </c>
      <c r="CB11">
        <f>1-(($AP$12-$AQ$11)/($AQ$12-$AQ$11))</f>
        <v>0.13043478260869568</v>
      </c>
    </row>
    <row r="12" spans="1:80" x14ac:dyDescent="0.25">
      <c r="A12">
        <v>11</v>
      </c>
      <c r="B12">
        <v>35.75657600000001</v>
      </c>
      <c r="C12" s="3">
        <v>1</v>
      </c>
      <c r="F12">
        <v>24.742160000000013</v>
      </c>
      <c r="G12" s="2">
        <v>3</v>
      </c>
      <c r="H12">
        <v>26.503511000000017</v>
      </c>
      <c r="I12" s="4">
        <v>4</v>
      </c>
      <c r="P12">
        <v>3</v>
      </c>
      <c r="Q12" t="str">
        <f>CONCATENATE(C12,E12,G12,I12)</f>
        <v>134</v>
      </c>
      <c r="R12">
        <v>4</v>
      </c>
      <c r="X12" t="s">
        <v>276</v>
      </c>
      <c r="Y12" t="s">
        <v>265</v>
      </c>
      <c r="AF12">
        <v>0</v>
      </c>
      <c r="AN12">
        <v>237</v>
      </c>
      <c r="AO12">
        <v>245</v>
      </c>
      <c r="AP12">
        <v>229</v>
      </c>
      <c r="AQ12">
        <v>232</v>
      </c>
      <c r="AR12">
        <v>1391</v>
      </c>
      <c r="AV12">
        <f>(($AQ$12-$AN$11)/($AN$12-$AN$11))</f>
        <v>0.78260869565217395</v>
      </c>
      <c r="BG12">
        <v>4</v>
      </c>
      <c r="BH12">
        <v>53</v>
      </c>
      <c r="BI12">
        <f>($BH$16-$BH$13)/200</f>
        <v>0.08</v>
      </c>
      <c r="BS12">
        <f>1-(($AQ$12-$AN$11)/($AN$12-$AN$11))</f>
        <v>0.21739130434782605</v>
      </c>
    </row>
    <row r="13" spans="1:80" x14ac:dyDescent="0.25">
      <c r="A13">
        <v>12</v>
      </c>
      <c r="B13">
        <v>35.784975000000017</v>
      </c>
      <c r="C13" s="3">
        <v>1</v>
      </c>
      <c r="F13">
        <v>24.772983000000011</v>
      </c>
      <c r="G13" s="2">
        <v>3</v>
      </c>
      <c r="H13">
        <v>26.519540000000013</v>
      </c>
      <c r="I13" s="4">
        <v>4</v>
      </c>
      <c r="P13">
        <v>3</v>
      </c>
      <c r="Q13" t="str">
        <f>CONCATENATE(C13,E13,G13,I13)</f>
        <v>134</v>
      </c>
      <c r="R13">
        <v>1</v>
      </c>
      <c r="X13" t="s">
        <v>276</v>
      </c>
      <c r="Y13" t="s">
        <v>262</v>
      </c>
      <c r="AF13" t="s">
        <v>254</v>
      </c>
      <c r="AN13">
        <v>299</v>
      </c>
      <c r="AO13">
        <v>286</v>
      </c>
      <c r="AP13">
        <v>286</v>
      </c>
      <c r="AQ13">
        <v>302</v>
      </c>
      <c r="AR13">
        <v>1648</v>
      </c>
      <c r="BG13">
        <v>1</v>
      </c>
      <c r="BH13">
        <v>59</v>
      </c>
      <c r="BI13">
        <f>($BH$17-$BH$14)/200</f>
        <v>7.4999999999999997E-2</v>
      </c>
    </row>
    <row r="14" spans="1:80" x14ac:dyDescent="0.25">
      <c r="A14">
        <v>13</v>
      </c>
      <c r="B14">
        <v>35.827087000000013</v>
      </c>
      <c r="C14" s="3">
        <v>1</v>
      </c>
      <c r="F14">
        <v>24.790819000000013</v>
      </c>
      <c r="G14" s="2">
        <v>3</v>
      </c>
      <c r="H14">
        <v>26.566806000000014</v>
      </c>
      <c r="I14" s="4">
        <v>4</v>
      </c>
      <c r="P14">
        <v>3</v>
      </c>
      <c r="Q14" t="str">
        <f>CONCATENATE(C14,E14,G14,I14)</f>
        <v>134</v>
      </c>
      <c r="R14">
        <v>2</v>
      </c>
      <c r="X14" t="s">
        <v>276</v>
      </c>
      <c r="Y14" t="s">
        <v>263</v>
      </c>
      <c r="AF14">
        <v>0</v>
      </c>
      <c r="AN14">
        <v>324</v>
      </c>
      <c r="AO14">
        <v>313</v>
      </c>
      <c r="AP14">
        <v>312</v>
      </c>
      <c r="AQ14">
        <v>327</v>
      </c>
      <c r="AR14">
        <v>1676</v>
      </c>
      <c r="BG14">
        <v>2</v>
      </c>
      <c r="BH14">
        <v>66</v>
      </c>
      <c r="BI14">
        <f>($BH$18-$BH$15)/200</f>
        <v>7.4999999999999997E-2</v>
      </c>
    </row>
    <row r="15" spans="1:80" x14ac:dyDescent="0.25">
      <c r="A15">
        <v>14</v>
      </c>
      <c r="B15">
        <v>35.784616000000014</v>
      </c>
      <c r="C15" s="3">
        <v>1</v>
      </c>
      <c r="F15">
        <v>24.741903000000015</v>
      </c>
      <c r="G15" s="2">
        <v>3</v>
      </c>
      <c r="H15">
        <v>26.546653000000013</v>
      </c>
      <c r="I15" s="4">
        <v>4</v>
      </c>
      <c r="P15">
        <v>3</v>
      </c>
      <c r="Q15" t="str">
        <f>CONCATENATE(C15,E15,G15,I15)</f>
        <v>134</v>
      </c>
      <c r="R15">
        <v>3</v>
      </c>
      <c r="X15" t="s">
        <v>276</v>
      </c>
      <c r="Y15" t="s">
        <v>264</v>
      </c>
      <c r="AB15" t="s">
        <v>276</v>
      </c>
      <c r="AC15" t="str">
        <f>CONCATENATE($R15,$R16,$R17,$R18)</f>
        <v>3412</v>
      </c>
      <c r="AF15" t="s">
        <v>255</v>
      </c>
      <c r="AN15">
        <v>347</v>
      </c>
      <c r="AO15">
        <v>337</v>
      </c>
      <c r="AP15">
        <v>339</v>
      </c>
      <c r="AQ15">
        <v>349</v>
      </c>
      <c r="AR15">
        <v>1874</v>
      </c>
      <c r="AT15">
        <f>(($AO$14-$AN$13)/($AN$14-$AN$13))</f>
        <v>0.56000000000000005</v>
      </c>
      <c r="AU15">
        <f>(($AP$14-$AN$13)/($AN$14-$AN$13))</f>
        <v>0.52</v>
      </c>
      <c r="AV15">
        <f>(($AQ$13-$AN$13)/($AN$14-$AN$13))</f>
        <v>0.12</v>
      </c>
      <c r="AW15">
        <f>(($AN$13-$AO$13)/($AO$14-$AO$13))</f>
        <v>0.48148148148148145</v>
      </c>
      <c r="AX15">
        <f>(($AP$13-$AO$13)/($AO$14-$AO$13))</f>
        <v>0</v>
      </c>
      <c r="AY15">
        <f>(($AQ$13-$AO$13)/($AO$14-$AO$13))</f>
        <v>0.59259259259259256</v>
      </c>
      <c r="AZ15">
        <f>(($AN$13-$AP$13)/($AP$14-$AP$13))</f>
        <v>0.5</v>
      </c>
      <c r="BA15">
        <f>(($AO$13-$AP$13)/($AP$14-$AP$13))</f>
        <v>0</v>
      </c>
      <c r="BB15">
        <f>(($AQ$13-$AP$13)/($AP$14-$AP$13))</f>
        <v>0.61538461538461542</v>
      </c>
      <c r="BC15">
        <f>(($AN$14-$AQ$13)/($AQ$14-$AQ$13))</f>
        <v>0.88</v>
      </c>
      <c r="BD15">
        <f>(($AO$14-$AQ$13)/($AQ$14-$AQ$13))</f>
        <v>0.44</v>
      </c>
      <c r="BE15">
        <f>(($AP$14-$AQ$13)/($AQ$14-$AQ$13))</f>
        <v>0.4</v>
      </c>
      <c r="BG15">
        <v>3</v>
      </c>
      <c r="BH15">
        <v>74</v>
      </c>
      <c r="BI15">
        <f>($BH$19-$BH$16)/200</f>
        <v>9.5000000000000001E-2</v>
      </c>
      <c r="BQ15">
        <f>1-(($AO$14-$AN$13)/($AN$14-$AN$13))</f>
        <v>0.43999999999999995</v>
      </c>
      <c r="BR15">
        <f>1-(($AP$14-$AN$13)/($AN$14-$AN$13))</f>
        <v>0.48</v>
      </c>
      <c r="BS15">
        <f>(($AQ$13-$AN$13)/($AN$14-$AN$13))</f>
        <v>0.12</v>
      </c>
      <c r="BT15">
        <f>(($AN$13-$AO$13)/($AO$14-$AO$13))</f>
        <v>0.48148148148148145</v>
      </c>
      <c r="BU15">
        <f>(($AP$13-$AO$13)/($AO$14-$AO$13))</f>
        <v>0</v>
      </c>
      <c r="BV15">
        <f>1-(($AQ$13-$AO$13)/($AO$14-$AO$13))</f>
        <v>0.40740740740740744</v>
      </c>
      <c r="BW15">
        <f>(($AN$13-$AP$13)/($AP$14-$AP$13))</f>
        <v>0.5</v>
      </c>
      <c r="BX15">
        <f>(($AO$13-$AP$13)/($AP$14-$AP$13))</f>
        <v>0</v>
      </c>
      <c r="BY15">
        <f>1-(($AQ$13-$AP$13)/($AP$14-$AP$13))</f>
        <v>0.38461538461538458</v>
      </c>
      <c r="BZ15">
        <f>1-(($AN$14-$AQ$13)/($AQ$14-$AQ$13))</f>
        <v>0.12</v>
      </c>
      <c r="CA15">
        <f>(($AO$14-$AQ$13)/($AQ$14-$AQ$13))</f>
        <v>0.44</v>
      </c>
      <c r="CB15">
        <f>(($AP$14-$AQ$13)/($AQ$14-$AQ$13))</f>
        <v>0.4</v>
      </c>
    </row>
    <row r="16" spans="1:80" x14ac:dyDescent="0.25">
      <c r="A16">
        <v>15</v>
      </c>
      <c r="B16">
        <v>35.950227000000012</v>
      </c>
      <c r="C16" s="3">
        <v>1</v>
      </c>
      <c r="H16">
        <v>26.502428000000009</v>
      </c>
      <c r="I16" s="4">
        <v>4</v>
      </c>
      <c r="P16">
        <v>2</v>
      </c>
      <c r="Q16" t="str">
        <f>CONCATENATE(C16,E16,G16,I16)</f>
        <v>14</v>
      </c>
      <c r="R16">
        <v>4</v>
      </c>
      <c r="X16" t="s">
        <v>276</v>
      </c>
      <c r="Y16" t="s">
        <v>265</v>
      </c>
      <c r="AF16">
        <v>0</v>
      </c>
      <c r="AN16">
        <v>369</v>
      </c>
      <c r="AO16">
        <v>360</v>
      </c>
      <c r="AP16">
        <v>358</v>
      </c>
      <c r="AQ16">
        <v>373</v>
      </c>
      <c r="AR16">
        <v>1909</v>
      </c>
      <c r="AT16">
        <f>(($AO$15-$AN$14)/($AN$15-$AN$14))</f>
        <v>0.56521739130434778</v>
      </c>
      <c r="AU16">
        <f>(($AP$15-$AN$14)/($AN$15-$AN$14))</f>
        <v>0.65217391304347827</v>
      </c>
      <c r="AV16">
        <f>(($AQ$14-$AN$14)/($AN$15-$AN$14))</f>
        <v>0.13043478260869565</v>
      </c>
      <c r="AW16">
        <f>(($AN$14-$AO$14)/($AO$15-$AO$14))</f>
        <v>0.45833333333333331</v>
      </c>
      <c r="AX16">
        <f>(($AP$14-$AO$13)/($AO$14-$AO$13))</f>
        <v>0.96296296296296291</v>
      </c>
      <c r="AY16">
        <f>(($AQ$14-$AO$14)/($AO$15-$AO$14))</f>
        <v>0.58333333333333337</v>
      </c>
      <c r="AZ16">
        <f>(($AN$14-$AP$14)/($AP$15-$AP$14))</f>
        <v>0.44444444444444442</v>
      </c>
      <c r="BA16">
        <f>(($AO$14-$AP$14)/($AP$15-$AP$14))</f>
        <v>3.7037037037037035E-2</v>
      </c>
      <c r="BB16">
        <f>(($AQ$14-$AP$14)/($AP$15-$AP$14))</f>
        <v>0.55555555555555558</v>
      </c>
      <c r="BC16">
        <f>(($AN$15-$AQ$14)/($AQ$15-$AQ$14))</f>
        <v>0.90909090909090906</v>
      </c>
      <c r="BD16">
        <f>(($AO$15-$AQ$14)/($AQ$15-$AQ$14))</f>
        <v>0.45454545454545453</v>
      </c>
      <c r="BE16">
        <f>(($AP$15-$AQ$14)/($AQ$15-$AQ$14))</f>
        <v>0.54545454545454541</v>
      </c>
      <c r="BG16">
        <v>4</v>
      </c>
      <c r="BH16">
        <v>75</v>
      </c>
      <c r="BI16">
        <f>($BH$20-$BH$17)/200</f>
        <v>0.08</v>
      </c>
      <c r="BQ16">
        <f>1-(($AO$15-$AN$14)/($AN$15-$AN$14))</f>
        <v>0.43478260869565222</v>
      </c>
      <c r="BR16">
        <f>1-(($AP$15-$AN$14)/($AN$15-$AN$14))</f>
        <v>0.34782608695652173</v>
      </c>
      <c r="BS16">
        <f>(($AQ$14-$AN$14)/($AN$15-$AN$14))</f>
        <v>0.13043478260869565</v>
      </c>
      <c r="BT16">
        <f>(($AN$14-$AO$14)/($AO$15-$AO$14))</f>
        <v>0.45833333333333331</v>
      </c>
      <c r="BU16">
        <f>1-(($AP$14-$AO$13)/($AO$14-$AO$13))</f>
        <v>3.703703703703709E-2</v>
      </c>
      <c r="BV16">
        <f>1-(($AQ$14-$AO$14)/($AO$15-$AO$14))</f>
        <v>0.41666666666666663</v>
      </c>
      <c r="BW16">
        <f>(($AN$14-$AP$14)/($AP$15-$AP$14))</f>
        <v>0.44444444444444442</v>
      </c>
      <c r="BX16">
        <f>(($AO$14-$AP$14)/($AP$15-$AP$14))</f>
        <v>3.7037037037037035E-2</v>
      </c>
      <c r="BY16">
        <f>1-(($AQ$14-$AP$14)/($AP$15-$AP$14))</f>
        <v>0.44444444444444442</v>
      </c>
      <c r="BZ16">
        <f>1-(($AN$15-$AQ$14)/($AQ$15-$AQ$14))</f>
        <v>9.0909090909090939E-2</v>
      </c>
      <c r="CA16">
        <f>(($AO$15-$AQ$14)/($AQ$15-$AQ$14))</f>
        <v>0.45454545454545453</v>
      </c>
      <c r="CB16">
        <f>1-(($AP$15-$AQ$14)/($AQ$15-$AQ$14))</f>
        <v>0.45454545454545459</v>
      </c>
    </row>
    <row r="17" spans="1:80" x14ac:dyDescent="0.25">
      <c r="A17">
        <v>16</v>
      </c>
      <c r="B17">
        <v>35.784616000000014</v>
      </c>
      <c r="C17" s="3">
        <v>1</v>
      </c>
      <c r="H17">
        <v>26.530777000000015</v>
      </c>
      <c r="I17" s="4">
        <v>4</v>
      </c>
      <c r="P17">
        <v>2</v>
      </c>
      <c r="Q17" t="str">
        <f>CONCATENATE(C17,E17,G17,I17)</f>
        <v>14</v>
      </c>
      <c r="R17">
        <v>1</v>
      </c>
      <c r="X17" t="s">
        <v>276</v>
      </c>
      <c r="Y17" t="s">
        <v>262</v>
      </c>
      <c r="AF17" t="s">
        <v>256</v>
      </c>
      <c r="AN17">
        <v>390</v>
      </c>
      <c r="AO17">
        <v>384</v>
      </c>
      <c r="AP17">
        <v>378</v>
      </c>
      <c r="AQ17">
        <v>398</v>
      </c>
      <c r="AR17">
        <v>2175</v>
      </c>
      <c r="AT17">
        <f>(($AO$16-$AN$15)/($AN$16-$AN$15))</f>
        <v>0.59090909090909094</v>
      </c>
      <c r="AU17">
        <f>(($AP$16-$AN$15)/($AN$16-$AN$15))</f>
        <v>0.5</v>
      </c>
      <c r="AV17">
        <f>(($AQ$15-$AN$15)/($AN$16-$AN$15))</f>
        <v>9.0909090909090912E-2</v>
      </c>
      <c r="AW17">
        <f>(($AN$15-$AO$15)/($AO$16-$AO$15))</f>
        <v>0.43478260869565216</v>
      </c>
      <c r="AX17">
        <f>(($AP$15-$AO$15)/($AO$16-$AO$15))</f>
        <v>8.6956521739130432E-2</v>
      </c>
      <c r="AY17">
        <f>(($AQ$15-$AO$15)/($AO$16-$AO$15))</f>
        <v>0.52173913043478259</v>
      </c>
      <c r="AZ17">
        <f>(($AN$15-$AP$15)/($AP$16-$AP$15))</f>
        <v>0.42105263157894735</v>
      </c>
      <c r="BA17">
        <f>(($AO$15-$AP$14)/($AP$15-$AP$14))</f>
        <v>0.92592592592592593</v>
      </c>
      <c r="BB17">
        <f>(($AQ$15-$AP$15)/($AP$16-$AP$15))</f>
        <v>0.52631578947368418</v>
      </c>
      <c r="BC17">
        <f>(($AN$16-$AQ$15)/($AQ$16-$AQ$15))</f>
        <v>0.83333333333333337</v>
      </c>
      <c r="BD17">
        <f>(($AO$16-$AQ$15)/($AQ$16-$AQ$15))</f>
        <v>0.45833333333333331</v>
      </c>
      <c r="BE17">
        <f>(($AP$16-$AQ$15)/($AQ$16-$AQ$15))</f>
        <v>0.375</v>
      </c>
      <c r="BG17">
        <v>1</v>
      </c>
      <c r="BH17">
        <v>81</v>
      </c>
      <c r="BI17">
        <f>($BH$21-$BH$18)/200</f>
        <v>0.08</v>
      </c>
      <c r="BQ17">
        <f>1-(($AO$16-$AN$15)/($AN$16-$AN$15))</f>
        <v>0.40909090909090906</v>
      </c>
      <c r="BR17">
        <f>(($AP$16-$AN$15)/($AN$16-$AN$15))</f>
        <v>0.5</v>
      </c>
      <c r="BS17">
        <f>(($AQ$15-$AN$15)/($AN$16-$AN$15))</f>
        <v>9.0909090909090912E-2</v>
      </c>
      <c r="BT17">
        <f>(($AN$15-$AO$15)/($AO$16-$AO$15))</f>
        <v>0.43478260869565216</v>
      </c>
      <c r="BU17">
        <f>(($AP$15-$AO$15)/($AO$16-$AO$15))</f>
        <v>8.6956521739130432E-2</v>
      </c>
      <c r="BV17">
        <f>1-(($AQ$15-$AO$15)/($AO$16-$AO$15))</f>
        <v>0.47826086956521741</v>
      </c>
      <c r="BW17">
        <f>(($AN$15-$AP$15)/($AP$16-$AP$15))</f>
        <v>0.42105263157894735</v>
      </c>
      <c r="BX17">
        <f>1-(($AO$15-$AP$14)/($AP$15-$AP$14))</f>
        <v>7.407407407407407E-2</v>
      </c>
      <c r="BY17">
        <f>1-(($AQ$15-$AP$15)/($AP$16-$AP$15))</f>
        <v>0.47368421052631582</v>
      </c>
      <c r="BZ17">
        <f>1-(($AN$16-$AQ$15)/($AQ$16-$AQ$15))</f>
        <v>0.16666666666666663</v>
      </c>
      <c r="CA17">
        <f>(($AO$16-$AQ$15)/($AQ$16-$AQ$15))</f>
        <v>0.45833333333333331</v>
      </c>
      <c r="CB17">
        <f>(($AP$16-$AQ$15)/($AQ$16-$AQ$15))</f>
        <v>0.375</v>
      </c>
    </row>
    <row r="18" spans="1:80" x14ac:dyDescent="0.25">
      <c r="A18">
        <v>17</v>
      </c>
      <c r="B18">
        <v>35.784616000000014</v>
      </c>
      <c r="C18" s="3">
        <v>1</v>
      </c>
      <c r="H18">
        <v>26.549385000000015</v>
      </c>
      <c r="I18" s="4">
        <v>4</v>
      </c>
      <c r="P18">
        <v>2</v>
      </c>
      <c r="Q18" t="str">
        <f>CONCATENATE(C18,E18,G18,I18)</f>
        <v>14</v>
      </c>
      <c r="R18">
        <v>2</v>
      </c>
      <c r="X18" t="s">
        <v>276</v>
      </c>
      <c r="Y18" t="s">
        <v>263</v>
      </c>
      <c r="AF18">
        <v>0</v>
      </c>
      <c r="AN18">
        <v>411</v>
      </c>
      <c r="AO18">
        <v>406</v>
      </c>
      <c r="AP18">
        <v>399</v>
      </c>
      <c r="AQ18">
        <v>420</v>
      </c>
      <c r="AR18">
        <v>2208</v>
      </c>
      <c r="AT18">
        <f>(($AO$17-$AN$16)/($AN$17-$AN$16))</f>
        <v>0.7142857142857143</v>
      </c>
      <c r="AU18">
        <f>(($AP$17-$AN$16)/($AN$17-$AN$16))</f>
        <v>0.42857142857142855</v>
      </c>
      <c r="AV18">
        <f>(($AQ$16-$AN$16)/($AN$17-$AN$16))</f>
        <v>0.19047619047619047</v>
      </c>
      <c r="AW18">
        <f>(($AN$16-$AO$16)/($AO$17-$AO$16))</f>
        <v>0.375</v>
      </c>
      <c r="AX18">
        <f>(($AP$16-$AO$15)/($AO$16-$AO$15))</f>
        <v>0.91304347826086951</v>
      </c>
      <c r="AY18">
        <f>(($AQ$16-$AO$16)/($AO$17-$AO$16))</f>
        <v>0.54166666666666663</v>
      </c>
      <c r="AZ18">
        <f>(($AN$16-$AP$16)/($AP$17-$AP$16))</f>
        <v>0.55000000000000004</v>
      </c>
      <c r="BA18">
        <f>(($AO$16-$AP$16)/($AP$17-$AP$16))</f>
        <v>0.1</v>
      </c>
      <c r="BB18">
        <f>(($AQ$16-$AP$16)/($AP$17-$AP$16))</f>
        <v>0.75</v>
      </c>
      <c r="BC18">
        <f>(($AN$17-$AQ$16)/($AQ$17-$AQ$16))</f>
        <v>0.68</v>
      </c>
      <c r="BD18">
        <f>(($AO$17-$AQ$16)/($AQ$17-$AQ$16))</f>
        <v>0.44</v>
      </c>
      <c r="BE18">
        <f>(($AP$17-$AQ$16)/($AQ$17-$AQ$16))</f>
        <v>0.2</v>
      </c>
      <c r="BG18">
        <v>2</v>
      </c>
      <c r="BH18">
        <v>89</v>
      </c>
      <c r="BI18">
        <f>($BH$22-$BH$19)/200</f>
        <v>8.5000000000000006E-2</v>
      </c>
      <c r="BQ18">
        <f>1-(($AO$17-$AN$16)/($AN$17-$AN$16))</f>
        <v>0.2857142857142857</v>
      </c>
      <c r="BR18">
        <f>(($AP$17-$AN$16)/($AN$17-$AN$16))</f>
        <v>0.42857142857142855</v>
      </c>
      <c r="BS18">
        <f>(($AQ$16-$AN$16)/($AN$17-$AN$16))</f>
        <v>0.19047619047619047</v>
      </c>
      <c r="BT18">
        <f>(($AN$16-$AO$16)/($AO$17-$AO$16))</f>
        <v>0.375</v>
      </c>
      <c r="BU18">
        <f>1-(($AP$16-$AO$15)/($AO$16-$AO$15))</f>
        <v>8.6956521739130488E-2</v>
      </c>
      <c r="BV18">
        <f>1-(($AQ$16-$AO$16)/($AO$17-$AO$16))</f>
        <v>0.45833333333333337</v>
      </c>
      <c r="BW18">
        <f>1-(($AN$16-$AP$16)/($AP$17-$AP$16))</f>
        <v>0.44999999999999996</v>
      </c>
      <c r="BX18">
        <f>(($AO$16-$AP$16)/($AP$17-$AP$16))</f>
        <v>0.1</v>
      </c>
      <c r="BY18">
        <f>1-(($AQ$16-$AP$16)/($AP$17-$AP$16))</f>
        <v>0.25</v>
      </c>
      <c r="BZ18">
        <f>1-(($AN$17-$AQ$16)/($AQ$17-$AQ$16))</f>
        <v>0.31999999999999995</v>
      </c>
      <c r="CA18">
        <f>(($AO$17-$AQ$16)/($AQ$17-$AQ$16))</f>
        <v>0.44</v>
      </c>
      <c r="CB18">
        <f>(($AP$17-$AQ$16)/($AQ$17-$AQ$16))</f>
        <v>0.2</v>
      </c>
    </row>
    <row r="19" spans="1:80" x14ac:dyDescent="0.25">
      <c r="A19">
        <v>18</v>
      </c>
      <c r="D19">
        <v>46.562755000000017</v>
      </c>
      <c r="E19" s="5">
        <v>2</v>
      </c>
      <c r="P19">
        <v>1</v>
      </c>
      <c r="Q19" t="str">
        <f>CONCATENATE(C19,E19,G19,I19)</f>
        <v>2</v>
      </c>
      <c r="R19">
        <v>3</v>
      </c>
      <c r="X19" t="s">
        <v>276</v>
      </c>
      <c r="Y19" t="s">
        <v>264</v>
      </c>
      <c r="AB19" t="s">
        <v>276</v>
      </c>
      <c r="AC19" t="str">
        <f>CONCATENATE($R19,$R20,$R21,$R22)</f>
        <v>3412</v>
      </c>
      <c r="AF19" t="s">
        <v>257</v>
      </c>
      <c r="AG19" t="s">
        <v>258</v>
      </c>
      <c r="AN19">
        <v>434</v>
      </c>
      <c r="AO19">
        <v>427</v>
      </c>
      <c r="AP19">
        <v>421</v>
      </c>
      <c r="AQ19">
        <v>441</v>
      </c>
      <c r="AR19">
        <v>2453</v>
      </c>
      <c r="AT19">
        <f>(($AO$18-$AN$17)/($AN$18-$AN$17))</f>
        <v>0.76190476190476186</v>
      </c>
      <c r="AU19">
        <f>(($AP$18-$AN$17)/($AN$18-$AN$17))</f>
        <v>0.42857142857142855</v>
      </c>
      <c r="AV19">
        <f>(($AQ$17-$AN$17)/($AN$18-$AN$17))</f>
        <v>0.38095238095238093</v>
      </c>
      <c r="AW19">
        <f>(($AN$17-$AO$17)/($AO$18-$AO$17))</f>
        <v>0.27272727272727271</v>
      </c>
      <c r="AX19">
        <f>(($AP$17-$AO$16)/($AO$17-$AO$16))</f>
        <v>0.75</v>
      </c>
      <c r="AY19">
        <f>(($AQ$17-$AO$17)/($AO$18-$AO$17))</f>
        <v>0.63636363636363635</v>
      </c>
      <c r="AZ19">
        <f>(($AN$17-$AP$17)/($AP$18-$AP$17))</f>
        <v>0.5714285714285714</v>
      </c>
      <c r="BA19">
        <f>(($AO$17-$AP$17)/($AP$18-$AP$17))</f>
        <v>0.2857142857142857</v>
      </c>
      <c r="BB19">
        <f>(($AQ$17-$AP$17)/($AP$18-$AP$17))</f>
        <v>0.95238095238095233</v>
      </c>
      <c r="BC19">
        <f>(($AN$18-$AQ$17)/($AQ$18-$AQ$17))</f>
        <v>0.59090909090909094</v>
      </c>
      <c r="BD19">
        <f>(($AO$18-$AQ$17)/($AQ$18-$AQ$17))</f>
        <v>0.36363636363636365</v>
      </c>
      <c r="BE19">
        <f>(($AP$18-$AQ$17)/($AQ$18-$AQ$17))</f>
        <v>4.5454545454545456E-2</v>
      </c>
      <c r="BG19">
        <v>3</v>
      </c>
      <c r="BH19">
        <v>94</v>
      </c>
      <c r="BI19">
        <f>($BH$23-$BH$20)/200</f>
        <v>0.11</v>
      </c>
      <c r="BQ19">
        <f>1-(($AO$18-$AN$17)/($AN$18-$AN$17))</f>
        <v>0.23809523809523814</v>
      </c>
      <c r="BR19">
        <f>(($AP$18-$AN$17)/($AN$18-$AN$17))</f>
        <v>0.42857142857142855</v>
      </c>
      <c r="BS19">
        <f>(($AQ$17-$AN$17)/($AN$18-$AN$17))</f>
        <v>0.38095238095238093</v>
      </c>
      <c r="BT19">
        <f>(($AN$17-$AO$17)/($AO$18-$AO$17))</f>
        <v>0.27272727272727271</v>
      </c>
      <c r="BU19">
        <f>1-(($AP$17-$AO$16)/($AO$17-$AO$16))</f>
        <v>0.25</v>
      </c>
      <c r="BV19">
        <f>1-(($AQ$17-$AO$17)/($AO$18-$AO$17))</f>
        <v>0.36363636363636365</v>
      </c>
      <c r="BW19">
        <f>1-(($AN$17-$AP$17)/($AP$18-$AP$17))</f>
        <v>0.4285714285714286</v>
      </c>
      <c r="BX19">
        <f>(($AO$17-$AP$17)/($AP$18-$AP$17))</f>
        <v>0.2857142857142857</v>
      </c>
      <c r="BY19">
        <f>1-(($AQ$17-$AP$17)/($AP$18-$AP$17))</f>
        <v>4.7619047619047672E-2</v>
      </c>
      <c r="BZ19">
        <f>1-(($AN$18-$AQ$17)/($AQ$18-$AQ$17))</f>
        <v>0.40909090909090906</v>
      </c>
      <c r="CA19">
        <f>(($AO$18-$AQ$17)/($AQ$18-$AQ$17))</f>
        <v>0.36363636363636365</v>
      </c>
      <c r="CB19">
        <f>(($AP$18-$AQ$17)/($AQ$18-$AQ$17))</f>
        <v>4.5454545454545456E-2</v>
      </c>
    </row>
    <row r="20" spans="1:80" x14ac:dyDescent="0.25">
      <c r="A20">
        <v>19</v>
      </c>
      <c r="D20">
        <v>46.508377000000017</v>
      </c>
      <c r="E20" s="5">
        <v>2</v>
      </c>
      <c r="P20">
        <v>1</v>
      </c>
      <c r="Q20" t="str">
        <f>CONCATENATE(C20,E20,G20,I20)</f>
        <v>2</v>
      </c>
      <c r="R20">
        <v>4</v>
      </c>
      <c r="X20" t="s">
        <v>276</v>
      </c>
      <c r="Y20" t="s">
        <v>265</v>
      </c>
      <c r="AF20">
        <v>0</v>
      </c>
      <c r="AG20">
        <v>0</v>
      </c>
      <c r="AN20">
        <v>456</v>
      </c>
      <c r="AO20">
        <v>449</v>
      </c>
      <c r="AP20">
        <v>444</v>
      </c>
      <c r="AQ20">
        <v>464</v>
      </c>
      <c r="AR20">
        <v>2488</v>
      </c>
      <c r="AT20">
        <f>(($AO$19-$AN$18)/($AN$19-$AN$18))</f>
        <v>0.69565217391304346</v>
      </c>
      <c r="AU20">
        <f>(($AP$19-$AN$18)/($AN$19-$AN$18))</f>
        <v>0.43478260869565216</v>
      </c>
      <c r="AV20">
        <f>(($AQ$18-$AN$18)/($AN$19-$AN$18))</f>
        <v>0.39130434782608697</v>
      </c>
      <c r="AW20">
        <f>(($AN$18-$AO$18)/($AO$19-$AO$18))</f>
        <v>0.23809523809523808</v>
      </c>
      <c r="AX20">
        <f>(($AP$18-$AO$17)/($AO$18-$AO$17))</f>
        <v>0.68181818181818177</v>
      </c>
      <c r="AY20">
        <f>(($AQ$18-$AO$18)/($AO$19-$AO$18))</f>
        <v>0.66666666666666663</v>
      </c>
      <c r="AZ20">
        <f>(($AN$18-$AP$18)/($AP$19-$AP$18))</f>
        <v>0.54545454545454541</v>
      </c>
      <c r="BA20">
        <f>(($AO$18-$AP$18)/($AP$19-$AP$18))</f>
        <v>0.31818181818181818</v>
      </c>
      <c r="BB20">
        <f>(($AQ$18-$AP$18)/($AP$19-$AP$18))</f>
        <v>0.95454545454545459</v>
      </c>
      <c r="BC20">
        <f>(($AN$19-$AQ$18)/($AQ$19-$AQ$18))</f>
        <v>0.66666666666666663</v>
      </c>
      <c r="BD20">
        <f>(($AO$19-$AQ$18)/($AQ$19-$AQ$18))</f>
        <v>0.33333333333333331</v>
      </c>
      <c r="BE20">
        <f>(($AP$19-$AQ$18)/($AQ$19-$AQ$18))</f>
        <v>4.7619047619047616E-2</v>
      </c>
      <c r="BG20">
        <v>4</v>
      </c>
      <c r="BH20">
        <v>97</v>
      </c>
      <c r="BI20">
        <f>($BH$24-$BH$21)/200</f>
        <v>0.08</v>
      </c>
      <c r="BQ20">
        <f>1-(($AO$19-$AN$18)/($AN$19-$AN$18))</f>
        <v>0.30434782608695654</v>
      </c>
      <c r="BR20">
        <f>(($AP$19-$AN$18)/($AN$19-$AN$18))</f>
        <v>0.43478260869565216</v>
      </c>
      <c r="BS20">
        <f>(($AQ$18-$AN$18)/($AN$19-$AN$18))</f>
        <v>0.39130434782608697</v>
      </c>
      <c r="BT20">
        <f>(($AN$18-$AO$18)/($AO$19-$AO$18))</f>
        <v>0.23809523809523808</v>
      </c>
      <c r="BU20">
        <f>1-(($AP$18-$AO$17)/($AO$18-$AO$17))</f>
        <v>0.31818181818181823</v>
      </c>
      <c r="BV20">
        <f>1-(($AQ$18-$AO$18)/($AO$19-$AO$18))</f>
        <v>0.33333333333333337</v>
      </c>
      <c r="BW20">
        <f>1-(($AN$18-$AP$18)/($AP$19-$AP$18))</f>
        <v>0.45454545454545459</v>
      </c>
      <c r="BX20">
        <f>(($AO$18-$AP$18)/($AP$19-$AP$18))</f>
        <v>0.31818181818181818</v>
      </c>
      <c r="BY20">
        <f>1-(($AQ$18-$AP$18)/($AP$19-$AP$18))</f>
        <v>4.5454545454545414E-2</v>
      </c>
      <c r="BZ20">
        <f>1-(($AN$19-$AQ$18)/($AQ$19-$AQ$18))</f>
        <v>0.33333333333333337</v>
      </c>
      <c r="CA20">
        <f>(($AO$19-$AQ$18)/($AQ$19-$AQ$18))</f>
        <v>0.33333333333333331</v>
      </c>
      <c r="CB20">
        <f>(($AP$19-$AQ$18)/($AQ$19-$AQ$18))</f>
        <v>4.7619047619047616E-2</v>
      </c>
    </row>
    <row r="21" spans="1:80" x14ac:dyDescent="0.25">
      <c r="A21">
        <v>20</v>
      </c>
      <c r="D21">
        <v>46.572807000000012</v>
      </c>
      <c r="E21" s="5">
        <v>2</v>
      </c>
      <c r="P21">
        <v>1</v>
      </c>
      <c r="Q21" t="str">
        <f>CONCATENATE(C21,E21,G21,I21)</f>
        <v>2</v>
      </c>
      <c r="R21">
        <v>1</v>
      </c>
      <c r="X21" t="s">
        <v>276</v>
      </c>
      <c r="Y21" t="s">
        <v>262</v>
      </c>
      <c r="AF21">
        <v>0</v>
      </c>
      <c r="AG21">
        <v>0</v>
      </c>
      <c r="AN21">
        <v>481</v>
      </c>
      <c r="AO21">
        <v>471</v>
      </c>
      <c r="AP21">
        <v>468</v>
      </c>
      <c r="AQ21">
        <v>487</v>
      </c>
      <c r="AR21">
        <v>2718</v>
      </c>
      <c r="AT21">
        <f>(($AO$20-$AN$19)/($AN$20-$AN$19))</f>
        <v>0.68181818181818177</v>
      </c>
      <c r="AU21">
        <f>(($AP$20-$AN$19)/($AN$20-$AN$19))</f>
        <v>0.45454545454545453</v>
      </c>
      <c r="AV21">
        <f>(($AQ$19-$AN$19)/($AN$20-$AN$19))</f>
        <v>0.31818181818181818</v>
      </c>
      <c r="AW21">
        <f>(($AN$19-$AO$19)/($AO$20-$AO$19))</f>
        <v>0.31818181818181818</v>
      </c>
      <c r="AX21">
        <f>(($AP$19-$AO$18)/($AO$19-$AO$18))</f>
        <v>0.7142857142857143</v>
      </c>
      <c r="AY21">
        <f>(($AQ$19-$AO$19)/($AO$20-$AO$19))</f>
        <v>0.63636363636363635</v>
      </c>
      <c r="AZ21">
        <f>(($AN$19-$AP$19)/($AP$20-$AP$19))</f>
        <v>0.56521739130434778</v>
      </c>
      <c r="BA21">
        <f>(($AO$19-$AP$19)/($AP$20-$AP$19))</f>
        <v>0.2608695652173913</v>
      </c>
      <c r="BB21">
        <f>(($AQ$19-$AP$19)/($AP$20-$AP$19))</f>
        <v>0.86956521739130432</v>
      </c>
      <c r="BC21">
        <f>(($AN$20-$AQ$19)/($AQ$20-$AQ$19))</f>
        <v>0.65217391304347827</v>
      </c>
      <c r="BD21">
        <f>(($AO$20-$AQ$19)/($AQ$20-$AQ$19))</f>
        <v>0.34782608695652173</v>
      </c>
      <c r="BE21">
        <f>(($AP$20-$AQ$19)/($AQ$20-$AQ$19))</f>
        <v>0.13043478260869565</v>
      </c>
      <c r="BG21">
        <v>1</v>
      </c>
      <c r="BH21">
        <v>105</v>
      </c>
      <c r="BI21">
        <f>($BH$25-$BH$22)/200</f>
        <v>7.4999999999999997E-2</v>
      </c>
      <c r="BQ21">
        <f>1-(($AO$20-$AN$19)/($AN$20-$AN$19))</f>
        <v>0.31818181818181823</v>
      </c>
      <c r="BR21">
        <f>(($AP$20-$AN$19)/($AN$20-$AN$19))</f>
        <v>0.45454545454545453</v>
      </c>
      <c r="BS21">
        <f>(($AQ$19-$AN$19)/($AN$20-$AN$19))</f>
        <v>0.31818181818181818</v>
      </c>
      <c r="BT21">
        <f>(($AN$19-$AO$19)/($AO$20-$AO$19))</f>
        <v>0.31818181818181818</v>
      </c>
      <c r="BU21">
        <f>1-(($AP$19-$AO$18)/($AO$19-$AO$18))</f>
        <v>0.2857142857142857</v>
      </c>
      <c r="BV21">
        <f>1-(($AQ$19-$AO$19)/($AO$20-$AO$19))</f>
        <v>0.36363636363636365</v>
      </c>
      <c r="BW21">
        <f>1-(($AN$19-$AP$19)/($AP$20-$AP$19))</f>
        <v>0.43478260869565222</v>
      </c>
      <c r="BX21">
        <f>(($AO$19-$AP$19)/($AP$20-$AP$19))</f>
        <v>0.2608695652173913</v>
      </c>
      <c r="BY21">
        <f>1-(($AQ$19-$AP$19)/($AP$20-$AP$19))</f>
        <v>0.13043478260869568</v>
      </c>
      <c r="BZ21">
        <f>1-(($AN$20-$AQ$19)/($AQ$20-$AQ$19))</f>
        <v>0.34782608695652173</v>
      </c>
      <c r="CA21">
        <f>(($AO$20-$AQ$19)/($AQ$20-$AQ$19))</f>
        <v>0.34782608695652173</v>
      </c>
      <c r="CB21">
        <f>(($AP$20-$AQ$19)/($AQ$20-$AQ$19))</f>
        <v>0.13043478260869565</v>
      </c>
    </row>
    <row r="22" spans="1:80" x14ac:dyDescent="0.25">
      <c r="A22">
        <v>21</v>
      </c>
      <c r="D22">
        <v>46.571003000000012</v>
      </c>
      <c r="E22" s="5">
        <v>2</v>
      </c>
      <c r="P22">
        <v>1</v>
      </c>
      <c r="Q22" t="str">
        <f>CONCATENATE(C22,E22,G22,I22)</f>
        <v>2</v>
      </c>
      <c r="R22">
        <v>2</v>
      </c>
      <c r="X22" t="s">
        <v>276</v>
      </c>
      <c r="Y22" t="s">
        <v>263</v>
      </c>
      <c r="AF22">
        <v>0</v>
      </c>
      <c r="AG22">
        <v>0</v>
      </c>
      <c r="AN22">
        <v>509</v>
      </c>
      <c r="AO22">
        <v>498</v>
      </c>
      <c r="AP22">
        <v>492</v>
      </c>
      <c r="AQ22">
        <v>514</v>
      </c>
      <c r="AT22">
        <f>(($AO$21-$AN$20)/($AN$21-$AN$20))</f>
        <v>0.6</v>
      </c>
      <c r="AU22">
        <f>(($AP$21-$AN$20)/($AN$21-$AN$20))</f>
        <v>0.48</v>
      </c>
      <c r="AV22">
        <f>(($AQ$20-$AN$20)/($AN$21-$AN$20))</f>
        <v>0.32</v>
      </c>
      <c r="AW22">
        <f>(($AN$20-$AO$20)/($AO$21-$AO$20))</f>
        <v>0.31818181818181818</v>
      </c>
      <c r="AX22">
        <f>(($AP$20-$AO$19)/($AO$20-$AO$19))</f>
        <v>0.77272727272727271</v>
      </c>
      <c r="AY22">
        <f>(($AQ$20-$AO$20)/($AO$21-$AO$20))</f>
        <v>0.68181818181818177</v>
      </c>
      <c r="AZ22">
        <f>(($AN$20-$AP$20)/($AP$21-$AP$20))</f>
        <v>0.5</v>
      </c>
      <c r="BA22">
        <f>(($AO$20-$AP$20)/($AP$21-$AP$20))</f>
        <v>0.20833333333333334</v>
      </c>
      <c r="BB22">
        <f>(($AQ$20-$AP$20)/($AP$21-$AP$20))</f>
        <v>0.83333333333333337</v>
      </c>
      <c r="BC22">
        <f>(($AN$21-$AQ$20)/($AQ$21-$AQ$20))</f>
        <v>0.73913043478260865</v>
      </c>
      <c r="BD22">
        <f>(($AO$21-$AQ$20)/($AQ$21-$AQ$20))</f>
        <v>0.30434782608695654</v>
      </c>
      <c r="BE22">
        <f>(($AP$21-$AQ$20)/($AQ$21-$AQ$20))</f>
        <v>0.17391304347826086</v>
      </c>
      <c r="BG22">
        <v>2</v>
      </c>
      <c r="BH22">
        <v>111</v>
      </c>
      <c r="BI22">
        <f>($BH$26-$BH$23)/200</f>
        <v>7.0000000000000007E-2</v>
      </c>
      <c r="BQ22">
        <f>1-(($AO$21-$AN$20)/($AN$21-$AN$20))</f>
        <v>0.4</v>
      </c>
      <c r="BR22">
        <f>(($AP$21-$AN$20)/($AN$21-$AN$20))</f>
        <v>0.48</v>
      </c>
      <c r="BS22">
        <f>(($AQ$20-$AN$20)/($AN$21-$AN$20))</f>
        <v>0.32</v>
      </c>
      <c r="BT22">
        <f>(($AN$20-$AO$20)/($AO$21-$AO$20))</f>
        <v>0.31818181818181818</v>
      </c>
      <c r="BU22">
        <f>1-(($AP$20-$AO$19)/($AO$20-$AO$19))</f>
        <v>0.22727272727272729</v>
      </c>
      <c r="BV22">
        <f>1-(($AQ$20-$AO$20)/($AO$21-$AO$20))</f>
        <v>0.31818181818181823</v>
      </c>
      <c r="BW22">
        <f>(($AN$20-$AP$20)/($AP$21-$AP$20))</f>
        <v>0.5</v>
      </c>
      <c r="BX22">
        <f>(($AO$20-$AP$20)/($AP$21-$AP$20))</f>
        <v>0.20833333333333334</v>
      </c>
      <c r="BY22">
        <f>1-(($AQ$20-$AP$20)/($AP$21-$AP$20))</f>
        <v>0.16666666666666663</v>
      </c>
      <c r="BZ22">
        <f>1-(($AN$21-$AQ$20)/($AQ$21-$AQ$20))</f>
        <v>0.26086956521739135</v>
      </c>
      <c r="CA22">
        <f>(($AO$21-$AQ$20)/($AQ$21-$AQ$20))</f>
        <v>0.30434782608695654</v>
      </c>
      <c r="CB22">
        <f>(($AP$21-$AQ$20)/($AQ$21-$AQ$20))</f>
        <v>0.17391304347826086</v>
      </c>
    </row>
    <row r="23" spans="1:80" x14ac:dyDescent="0.25">
      <c r="A23">
        <v>22</v>
      </c>
      <c r="D23">
        <v>46.566879000000014</v>
      </c>
      <c r="E23" s="5">
        <v>2</v>
      </c>
      <c r="P23">
        <v>1</v>
      </c>
      <c r="Q23" t="str">
        <f>CONCATENATE(C23,E23,G23,I23)</f>
        <v>2</v>
      </c>
      <c r="R23">
        <v>3</v>
      </c>
      <c r="X23" t="s">
        <v>276</v>
      </c>
      <c r="Y23" t="s">
        <v>264</v>
      </c>
      <c r="AB23" t="s">
        <v>276</v>
      </c>
      <c r="AC23" t="str">
        <f>CONCATENATE($R23,$R24,$R25,$R26)</f>
        <v>3412</v>
      </c>
      <c r="AF23">
        <v>0</v>
      </c>
      <c r="AG23">
        <v>0</v>
      </c>
      <c r="AN23">
        <v>566</v>
      </c>
      <c r="AO23">
        <v>549</v>
      </c>
      <c r="AP23">
        <v>549</v>
      </c>
      <c r="AQ23">
        <v>567</v>
      </c>
      <c r="AT23">
        <f>(($AO$22-$AN$21)/($AN$22-$AN$21))</f>
        <v>0.6071428571428571</v>
      </c>
      <c r="AU23">
        <f>(($AP$22-$AN$21)/($AN$22-$AN$21))</f>
        <v>0.39285714285714285</v>
      </c>
      <c r="AV23">
        <f>(($AQ$21-$AN$21)/($AN$22-$AN$21))</f>
        <v>0.21428571428571427</v>
      </c>
      <c r="AW23">
        <f>(($AN$21-$AO$21)/($AO$22-$AO$21))</f>
        <v>0.37037037037037035</v>
      </c>
      <c r="AX23">
        <f>(($AP$21-$AO$20)/($AO$21-$AO$20))</f>
        <v>0.86363636363636365</v>
      </c>
      <c r="AY23">
        <f>(($AQ$21-$AO$21)/($AO$22-$AO$21))</f>
        <v>0.59259259259259256</v>
      </c>
      <c r="AZ23">
        <f>(($AN$21-$AP$21)/($AP$22-$AP$21))</f>
        <v>0.54166666666666663</v>
      </c>
      <c r="BA23">
        <f>(($AO$21-$AP$21)/($AP$22-$AP$21))</f>
        <v>0.125</v>
      </c>
      <c r="BB23">
        <f>(($AQ$21-$AP$21)/($AP$22-$AP$21))</f>
        <v>0.79166666666666663</v>
      </c>
      <c r="BC23">
        <f>(($AN$22-$AQ$21)/($AQ$22-$AQ$21))</f>
        <v>0.81481481481481477</v>
      </c>
      <c r="BD23">
        <f>(($AO$22-$AQ$21)/($AQ$22-$AQ$21))</f>
        <v>0.40740740740740738</v>
      </c>
      <c r="BE23">
        <f>(($AP$22-$AQ$21)/($AQ$22-$AQ$21))</f>
        <v>0.18518518518518517</v>
      </c>
      <c r="BG23">
        <v>3</v>
      </c>
      <c r="BH23">
        <v>119</v>
      </c>
      <c r="BI23">
        <f>($BH$27-$BH$24)/200</f>
        <v>0.09</v>
      </c>
      <c r="BQ23">
        <f>1-(($AO$22-$AN$21)/($AN$22-$AN$21))</f>
        <v>0.3928571428571429</v>
      </c>
      <c r="BR23">
        <f>(($AP$22-$AN$21)/($AN$22-$AN$21))</f>
        <v>0.39285714285714285</v>
      </c>
      <c r="BS23">
        <f>(($AQ$21-$AN$21)/($AN$22-$AN$21))</f>
        <v>0.21428571428571427</v>
      </c>
      <c r="BT23">
        <f>(($AN$21-$AO$21)/($AO$22-$AO$21))</f>
        <v>0.37037037037037035</v>
      </c>
      <c r="BU23">
        <f>1-(($AP$21-$AO$20)/($AO$21-$AO$20))</f>
        <v>0.13636363636363635</v>
      </c>
      <c r="BV23">
        <f>1-(($AQ$21-$AO$21)/($AO$22-$AO$21))</f>
        <v>0.40740740740740744</v>
      </c>
      <c r="BW23">
        <f>1-(($AN$21-$AP$21)/($AP$22-$AP$21))</f>
        <v>0.45833333333333337</v>
      </c>
      <c r="BX23">
        <f>(($AO$21-$AP$21)/($AP$22-$AP$21))</f>
        <v>0.125</v>
      </c>
      <c r="BY23">
        <f>1-(($AQ$21-$AP$21)/($AP$22-$AP$21))</f>
        <v>0.20833333333333337</v>
      </c>
      <c r="BZ23">
        <f>1-(($AN$22-$AQ$21)/($AQ$22-$AQ$21))</f>
        <v>0.18518518518518523</v>
      </c>
      <c r="CA23">
        <f>(($AO$22-$AQ$21)/($AQ$22-$AQ$21))</f>
        <v>0.40740740740740738</v>
      </c>
      <c r="CB23">
        <f>(($AP$22-$AQ$21)/($AQ$22-$AQ$21))</f>
        <v>0.18518518518518517</v>
      </c>
    </row>
    <row r="24" spans="1:80" x14ac:dyDescent="0.25">
      <c r="A24">
        <v>23</v>
      </c>
      <c r="D24">
        <v>46.562290000000012</v>
      </c>
      <c r="E24" s="5">
        <v>2</v>
      </c>
      <c r="P24">
        <v>1</v>
      </c>
      <c r="Q24" t="str">
        <f>CONCATENATE(C24,E24,G24,I24)</f>
        <v>2</v>
      </c>
      <c r="R24">
        <v>4</v>
      </c>
      <c r="X24" t="s">
        <v>276</v>
      </c>
      <c r="Y24" t="s">
        <v>265</v>
      </c>
      <c r="AF24">
        <v>0</v>
      </c>
      <c r="AG24">
        <v>0</v>
      </c>
      <c r="AN24">
        <v>594</v>
      </c>
      <c r="AO24">
        <v>580</v>
      </c>
      <c r="AP24">
        <v>583</v>
      </c>
      <c r="AQ24">
        <v>593</v>
      </c>
      <c r="AX24">
        <f>(($AP$22-$AO$21)/($AO$22-$AO$21))</f>
        <v>0.77777777777777779</v>
      </c>
      <c r="BG24">
        <v>4</v>
      </c>
      <c r="BH24">
        <v>121</v>
      </c>
      <c r="BI24">
        <f>($BH$28-$BH$25)/200</f>
        <v>0.08</v>
      </c>
      <c r="BU24">
        <f>1-(($AP$22-$AO$21)/($AO$22-$AO$21))</f>
        <v>0.22222222222222221</v>
      </c>
    </row>
    <row r="25" spans="1:80" x14ac:dyDescent="0.25">
      <c r="A25">
        <v>24</v>
      </c>
      <c r="D25">
        <v>46.58239300000001</v>
      </c>
      <c r="E25" s="5">
        <v>2</v>
      </c>
      <c r="P25">
        <v>1</v>
      </c>
      <c r="Q25" t="str">
        <f>CONCATENATE(C25,E25,G25,I25)</f>
        <v>2</v>
      </c>
      <c r="R25">
        <v>1</v>
      </c>
      <c r="X25" t="s">
        <v>276</v>
      </c>
      <c r="Y25" t="s">
        <v>262</v>
      </c>
      <c r="AF25">
        <v>0</v>
      </c>
      <c r="AG25">
        <v>0</v>
      </c>
      <c r="AN25">
        <v>619</v>
      </c>
      <c r="AO25">
        <v>605</v>
      </c>
      <c r="AP25">
        <v>610</v>
      </c>
      <c r="AQ25">
        <v>616</v>
      </c>
      <c r="BG25">
        <v>1</v>
      </c>
      <c r="BH25">
        <v>126</v>
      </c>
      <c r="BI25">
        <f>($BH$29-$BH$26)/200</f>
        <v>0.08</v>
      </c>
    </row>
    <row r="26" spans="1:80" x14ac:dyDescent="0.25">
      <c r="A26">
        <v>25</v>
      </c>
      <c r="D26">
        <v>46.539146000000017</v>
      </c>
      <c r="E26" s="5">
        <v>2</v>
      </c>
      <c r="P26">
        <v>1</v>
      </c>
      <c r="Q26" t="str">
        <f>CONCATENATE(C26,E26,G26,I26)</f>
        <v>2</v>
      </c>
      <c r="R26">
        <v>2</v>
      </c>
      <c r="X26" t="s">
        <v>276</v>
      </c>
      <c r="Y26" t="s">
        <v>263</v>
      </c>
      <c r="AF26">
        <v>0</v>
      </c>
      <c r="AG26">
        <v>0</v>
      </c>
      <c r="AN26">
        <v>642</v>
      </c>
      <c r="AO26">
        <v>627</v>
      </c>
      <c r="AP26">
        <v>634</v>
      </c>
      <c r="AQ26">
        <v>637</v>
      </c>
      <c r="BG26">
        <v>2</v>
      </c>
      <c r="BH26">
        <v>133</v>
      </c>
      <c r="BI26">
        <f>($BH$30-$BH$27)/200</f>
        <v>0.08</v>
      </c>
    </row>
    <row r="27" spans="1:80" x14ac:dyDescent="0.25">
      <c r="A27">
        <v>26</v>
      </c>
      <c r="D27">
        <v>46.570125000000012</v>
      </c>
      <c r="E27" s="5">
        <v>2</v>
      </c>
      <c r="F27">
        <v>40.713222000000016</v>
      </c>
      <c r="G27" s="2">
        <v>3</v>
      </c>
      <c r="P27">
        <v>2</v>
      </c>
      <c r="Q27" t="str">
        <f>CONCATENATE(C27,E27,G27,I27)</f>
        <v>23</v>
      </c>
      <c r="R27">
        <v>3</v>
      </c>
      <c r="X27" t="s">
        <v>276</v>
      </c>
      <c r="Y27" t="s">
        <v>264</v>
      </c>
      <c r="AB27" t="s">
        <v>276</v>
      </c>
      <c r="AC27" t="str">
        <f>CONCATENATE($R27,$R28,$R29,$R30)</f>
        <v>3412</v>
      </c>
      <c r="AF27">
        <v>0</v>
      </c>
      <c r="AG27">
        <v>0</v>
      </c>
      <c r="AN27">
        <v>664</v>
      </c>
      <c r="AO27">
        <v>649</v>
      </c>
      <c r="AP27">
        <v>657</v>
      </c>
      <c r="AQ27">
        <v>659</v>
      </c>
      <c r="AT27">
        <f>(($AO$24-$AN$23)/($AN$24-$AN$23))</f>
        <v>0.5</v>
      </c>
      <c r="AU27">
        <f>(($AP$24-$AN$23)/($AN$24-$AN$23))</f>
        <v>0.6071428571428571</v>
      </c>
      <c r="AV27">
        <f>(($AQ$23-$AN$23)/($AN$24-$AN$23))</f>
        <v>3.5714285714285712E-2</v>
      </c>
      <c r="AW27">
        <f>(($AN$23-$AO$23)/($AO$24-$AO$23))</f>
        <v>0.54838709677419351</v>
      </c>
      <c r="AX27">
        <f>(($AP$23-$AO$23)/($AO$24-$AO$23))</f>
        <v>0</v>
      </c>
      <c r="AY27">
        <f>(($AQ$23-$AO$23)/($AO$24-$AO$23))</f>
        <v>0.58064516129032262</v>
      </c>
      <c r="AZ27">
        <f>(($AN$23-$AP$23)/($AP$24-$AP$23))</f>
        <v>0.5</v>
      </c>
      <c r="BA27">
        <f>(($AO$23-$AP$23)/($AP$24-$AP$23))</f>
        <v>0</v>
      </c>
      <c r="BB27">
        <f>(($AQ$23-$AP$23)/($AP$24-$AP$23))</f>
        <v>0.52941176470588236</v>
      </c>
      <c r="BC27">
        <f>(($AN$24-$AQ$24)/($AQ$25-$AQ$24))</f>
        <v>4.3478260869565216E-2</v>
      </c>
      <c r="BD27">
        <f>(($AO$24-$AQ$23)/($AQ$24-$AQ$23))</f>
        <v>0.5</v>
      </c>
      <c r="BE27">
        <f>(($AP$24-$AQ$23)/($AQ$24-$AQ$23))</f>
        <v>0.61538461538461542</v>
      </c>
      <c r="BG27">
        <v>3</v>
      </c>
      <c r="BH27">
        <v>139</v>
      </c>
      <c r="BI27">
        <f>($BH$31-$BH$28)/200</f>
        <v>0.1</v>
      </c>
      <c r="BQ27">
        <f>(($AO$24-$AN$23)/($AN$24-$AN$23))</f>
        <v>0.5</v>
      </c>
      <c r="BR27">
        <f>1-(($AP$24-$AN$23)/($AN$24-$AN$23))</f>
        <v>0.3928571428571429</v>
      </c>
      <c r="BS27">
        <f>(($AQ$23-$AN$23)/($AN$24-$AN$23))</f>
        <v>3.5714285714285712E-2</v>
      </c>
      <c r="BT27">
        <f>1-(($AN$23-$AO$23)/($AO$24-$AO$23))</f>
        <v>0.45161290322580649</v>
      </c>
      <c r="BU27">
        <f>(($AP$23-$AO$23)/($AO$24-$AO$23))</f>
        <v>0</v>
      </c>
      <c r="BV27">
        <f>1-(($AQ$23-$AO$23)/($AO$24-$AO$23))</f>
        <v>0.41935483870967738</v>
      </c>
      <c r="BW27">
        <f>(($AN$23-$AP$23)/($AP$24-$AP$23))</f>
        <v>0.5</v>
      </c>
      <c r="BX27">
        <f>(($AO$23-$AP$23)/($AP$24-$AP$23))</f>
        <v>0</v>
      </c>
      <c r="BY27">
        <f>1-(($AQ$23-$AP$23)/($AP$24-$AP$23))</f>
        <v>0.47058823529411764</v>
      </c>
      <c r="BZ27">
        <f>(($AN$24-$AQ$24)/($AQ$25-$AQ$24))</f>
        <v>4.3478260869565216E-2</v>
      </c>
      <c r="CA27">
        <f>(($AO$24-$AQ$23)/($AQ$24-$AQ$23))</f>
        <v>0.5</v>
      </c>
      <c r="CB27">
        <f>1-(($AP$24-$AQ$23)/($AQ$24-$AQ$23))</f>
        <v>0.38461538461538458</v>
      </c>
    </row>
    <row r="28" spans="1:80" x14ac:dyDescent="0.25">
      <c r="A28">
        <v>27</v>
      </c>
      <c r="D28">
        <v>46.575332000000017</v>
      </c>
      <c r="E28" s="5">
        <v>2</v>
      </c>
      <c r="F28">
        <v>40.821460000000016</v>
      </c>
      <c r="G28" s="2">
        <v>3</v>
      </c>
      <c r="P28">
        <v>2</v>
      </c>
      <c r="Q28" t="str">
        <f>CONCATENATE(C28,E28,G28,I28)</f>
        <v>23</v>
      </c>
      <c r="R28">
        <v>4</v>
      </c>
      <c r="X28" t="s">
        <v>276</v>
      </c>
      <c r="Y28" t="s">
        <v>265</v>
      </c>
      <c r="AF28">
        <v>0</v>
      </c>
      <c r="AG28">
        <v>0</v>
      </c>
      <c r="AN28">
        <v>686</v>
      </c>
      <c r="AO28">
        <v>672</v>
      </c>
      <c r="AP28">
        <v>679</v>
      </c>
      <c r="AQ28">
        <v>680</v>
      </c>
      <c r="AT28">
        <f>(($AO$25-$AN$24)/($AN$25-$AN$24))</f>
        <v>0.44</v>
      </c>
      <c r="AU28">
        <f>(($AP$25-$AN$24)/($AN$25-$AN$24))</f>
        <v>0.64</v>
      </c>
      <c r="AV28">
        <f>(($AQ$24-$AN$23)/($AN$24-$AN$23))</f>
        <v>0.9642857142857143</v>
      </c>
      <c r="AW28">
        <f>(($AN$24-$AO$24)/($AO$25-$AO$24))</f>
        <v>0.56000000000000005</v>
      </c>
      <c r="AX28">
        <f>(($AP$24-$AO$24)/($AO$25-$AO$24))</f>
        <v>0.12</v>
      </c>
      <c r="AY28">
        <f>(($AQ$24-$AO$24)/($AO$25-$AO$24))</f>
        <v>0.52</v>
      </c>
      <c r="AZ28">
        <f>(($AN$24-$AP$24)/($AP$25-$AP$24))</f>
        <v>0.40740740740740738</v>
      </c>
      <c r="BA28">
        <f>(($AO$24-$AP$23)/($AP$24-$AP$23))</f>
        <v>0.91176470588235292</v>
      </c>
      <c r="BB28">
        <f>(($AQ$24-$AP$24)/($AP$25-$AP$24))</f>
        <v>0.37037037037037035</v>
      </c>
      <c r="BC28">
        <f>(($AN$25-$AQ$25)/($AQ$26-$AQ$25))</f>
        <v>0.14285714285714285</v>
      </c>
      <c r="BD28">
        <f>(($AO$25-$AQ$24)/($AQ$25-$AQ$24))</f>
        <v>0.52173913043478259</v>
      </c>
      <c r="BE28">
        <f>(($AP$25-$AQ$24)/($AQ$25-$AQ$24))</f>
        <v>0.73913043478260865</v>
      </c>
      <c r="BG28">
        <v>4</v>
      </c>
      <c r="BH28">
        <v>142</v>
      </c>
      <c r="BI28">
        <f>($BH$32-$BH$29)/200</f>
        <v>0.08</v>
      </c>
      <c r="BQ28">
        <f>(($AO$25-$AN$24)/($AN$25-$AN$24))</f>
        <v>0.44</v>
      </c>
      <c r="BR28">
        <f>1-(($AP$25-$AN$24)/($AN$25-$AN$24))</f>
        <v>0.36</v>
      </c>
      <c r="BS28">
        <f>1-(($AQ$24-$AN$23)/($AN$24-$AN$23))</f>
        <v>3.5714285714285698E-2</v>
      </c>
      <c r="BT28">
        <f>1-(($AN$24-$AO$24)/($AO$25-$AO$24))</f>
        <v>0.43999999999999995</v>
      </c>
      <c r="BU28">
        <f>(($AP$24-$AO$24)/($AO$25-$AO$24))</f>
        <v>0.12</v>
      </c>
      <c r="BV28">
        <f>1-(($AQ$24-$AO$24)/($AO$25-$AO$24))</f>
        <v>0.48</v>
      </c>
      <c r="BW28">
        <f>(($AN$24-$AP$24)/($AP$25-$AP$24))</f>
        <v>0.40740740740740738</v>
      </c>
      <c r="BX28">
        <f>1-(($AO$24-$AP$23)/($AP$24-$AP$23))</f>
        <v>8.8235294117647078E-2</v>
      </c>
      <c r="BY28">
        <f>(($AQ$24-$AP$24)/($AP$25-$AP$24))</f>
        <v>0.37037037037037035</v>
      </c>
      <c r="BZ28">
        <f>(($AN$25-$AQ$25)/($AQ$26-$AQ$25))</f>
        <v>0.14285714285714285</v>
      </c>
      <c r="CA28">
        <f>1-(($AO$25-$AQ$24)/($AQ$25-$AQ$24))</f>
        <v>0.47826086956521741</v>
      </c>
      <c r="CB28">
        <f>1-(($AP$25-$AQ$24)/($AQ$25-$AQ$24))</f>
        <v>0.26086956521739135</v>
      </c>
    </row>
    <row r="29" spans="1:80" x14ac:dyDescent="0.25">
      <c r="A29">
        <v>28</v>
      </c>
      <c r="D29">
        <v>46.550178000000017</v>
      </c>
      <c r="E29" s="5">
        <v>2</v>
      </c>
      <c r="F29">
        <v>40.784763000000012</v>
      </c>
      <c r="G29" s="2">
        <v>3</v>
      </c>
      <c r="P29">
        <v>2</v>
      </c>
      <c r="Q29" t="str">
        <f>CONCATENATE(C29,E29,G29,I29)</f>
        <v>23</v>
      </c>
      <c r="R29">
        <v>1</v>
      </c>
      <c r="X29" t="s">
        <v>276</v>
      </c>
      <c r="Y29" t="s">
        <v>262</v>
      </c>
      <c r="AF29">
        <v>0</v>
      </c>
      <c r="AG29">
        <v>0</v>
      </c>
      <c r="AN29">
        <v>707</v>
      </c>
      <c r="AO29">
        <v>692</v>
      </c>
      <c r="AP29">
        <v>702</v>
      </c>
      <c r="AQ29">
        <v>702</v>
      </c>
      <c r="AT29">
        <f>(($AO$26-$AN$25)/($AN$26-$AN$25))</f>
        <v>0.34782608695652173</v>
      </c>
      <c r="AU29">
        <f>(($AP$26-$AN$25)/($AN$26-$AN$25))</f>
        <v>0.65217391304347827</v>
      </c>
      <c r="AV29">
        <f>(($AQ$25-$AN$24)/($AN$25-$AN$24))</f>
        <v>0.88</v>
      </c>
      <c r="AW29">
        <f>(($AN$25-$AO$25)/($AO$26-$AO$25))</f>
        <v>0.63636363636363635</v>
      </c>
      <c r="AX29">
        <f>(($AP$25-$AO$25)/($AO$26-$AO$25))</f>
        <v>0.22727272727272727</v>
      </c>
      <c r="AY29">
        <f>(($AQ$25-$AO$25)/($AO$26-$AO$25))</f>
        <v>0.5</v>
      </c>
      <c r="AZ29">
        <f>(($AN$25-$AP$25)/($AP$26-$AP$25))</f>
        <v>0.375</v>
      </c>
      <c r="BA29">
        <f>(($AO$25-$AP$24)/($AP$25-$AP$24))</f>
        <v>0.81481481481481477</v>
      </c>
      <c r="BB29">
        <f>(($AQ$25-$AP$25)/($AP$26-$AP$25))</f>
        <v>0.25</v>
      </c>
      <c r="BC29">
        <f>(($AN$26-$AQ$26)/($AQ$27-$AQ$26))</f>
        <v>0.22727272727272727</v>
      </c>
      <c r="BD29">
        <f>(($AO$26-$AQ$25)/($AQ$26-$AQ$25))</f>
        <v>0.52380952380952384</v>
      </c>
      <c r="BE29">
        <f>(($AP$26-$AQ$25)/($AQ$26-$AQ$25))</f>
        <v>0.8571428571428571</v>
      </c>
      <c r="BG29">
        <v>1</v>
      </c>
      <c r="BH29">
        <v>149</v>
      </c>
      <c r="BI29">
        <f>($BH$33-$BH$30)/200</f>
        <v>7.4999999999999997E-2</v>
      </c>
      <c r="BQ29">
        <f>(($AO$26-$AN$25)/($AN$26-$AN$25))</f>
        <v>0.34782608695652173</v>
      </c>
      <c r="BR29">
        <f>1-(($AP$26-$AN$25)/($AN$26-$AN$25))</f>
        <v>0.34782608695652173</v>
      </c>
      <c r="BS29">
        <f>1-(($AQ$25-$AN$24)/($AN$25-$AN$24))</f>
        <v>0.12</v>
      </c>
      <c r="BT29">
        <f>1-(($AN$25-$AO$25)/($AO$26-$AO$25))</f>
        <v>0.36363636363636365</v>
      </c>
      <c r="BU29">
        <f>(($AP$25-$AO$25)/($AO$26-$AO$25))</f>
        <v>0.22727272727272727</v>
      </c>
      <c r="BV29">
        <f>(($AQ$25-$AO$25)/($AO$26-$AO$25))</f>
        <v>0.5</v>
      </c>
      <c r="BW29">
        <f>(($AN$25-$AP$25)/($AP$26-$AP$25))</f>
        <v>0.375</v>
      </c>
      <c r="BX29">
        <f>1-(($AO$25-$AP$24)/($AP$25-$AP$24))</f>
        <v>0.18518518518518523</v>
      </c>
      <c r="BY29">
        <f>(($AQ$25-$AP$25)/($AP$26-$AP$25))</f>
        <v>0.25</v>
      </c>
      <c r="BZ29">
        <f>(($AN$26-$AQ$26)/($AQ$27-$AQ$26))</f>
        <v>0.22727272727272727</v>
      </c>
      <c r="CA29">
        <f>1-(($AO$26-$AQ$25)/($AQ$26-$AQ$25))</f>
        <v>0.47619047619047616</v>
      </c>
      <c r="CB29">
        <f>1-(($AP$26-$AQ$25)/($AQ$26-$AQ$25))</f>
        <v>0.1428571428571429</v>
      </c>
    </row>
    <row r="30" spans="1:80" x14ac:dyDescent="0.25">
      <c r="A30">
        <v>29</v>
      </c>
      <c r="D30">
        <v>46.562755000000017</v>
      </c>
      <c r="E30" s="5">
        <v>2</v>
      </c>
      <c r="F30">
        <v>40.791927000000015</v>
      </c>
      <c r="G30" s="2">
        <v>3</v>
      </c>
      <c r="P30">
        <v>2</v>
      </c>
      <c r="Q30" t="str">
        <f>CONCATENATE(C30,E30,G30,I30)</f>
        <v>23</v>
      </c>
      <c r="R30">
        <v>2</v>
      </c>
      <c r="X30" t="s">
        <v>276</v>
      </c>
      <c r="Y30" t="s">
        <v>263</v>
      </c>
      <c r="AN30">
        <v>730</v>
      </c>
      <c r="AO30">
        <v>715</v>
      </c>
      <c r="AP30">
        <v>722</v>
      </c>
      <c r="AQ30">
        <v>724</v>
      </c>
      <c r="AT30">
        <f>(($AO$27-$AN$26)/($AN$27-$AN$26))</f>
        <v>0.31818181818181818</v>
      </c>
      <c r="AU30">
        <f>(($AP$27-$AN$26)/($AN$27-$AN$26))</f>
        <v>0.68181818181818177</v>
      </c>
      <c r="AV30">
        <f>(($AQ$26-$AN$25)/($AN$26-$AN$25))</f>
        <v>0.78260869565217395</v>
      </c>
      <c r="AW30">
        <f>(($AN$26-$AO$26)/($AO$27-$AO$26))</f>
        <v>0.68181818181818177</v>
      </c>
      <c r="AX30">
        <f>(($AP$26-$AO$26)/($AO$27-$AO$26))</f>
        <v>0.31818181818181818</v>
      </c>
      <c r="AY30">
        <f>(($AQ$26-$AO$26)/($AO$27-$AO$26))</f>
        <v>0.45454545454545453</v>
      </c>
      <c r="AZ30">
        <f>(($AN$26-$AP$26)/($AP$27-$AP$26))</f>
        <v>0.34782608695652173</v>
      </c>
      <c r="BA30">
        <f>(($AO$26-$AP$25)/($AP$26-$AP$25))</f>
        <v>0.70833333333333337</v>
      </c>
      <c r="BB30">
        <f>(($AQ$26-$AP$26)/($AP$27-$AP$26))</f>
        <v>0.13043478260869565</v>
      </c>
      <c r="BC30">
        <f>(($AN$27-$AQ$27)/($AQ$28-$AQ$27))</f>
        <v>0.23809523809523808</v>
      </c>
      <c r="BD30">
        <f>(($AO$27-$AQ$26)/($AQ$27-$AQ$26))</f>
        <v>0.54545454545454541</v>
      </c>
      <c r="BE30">
        <f>(($AP$27-$AQ$26)/($AQ$27-$AQ$26))</f>
        <v>0.90909090909090906</v>
      </c>
      <c r="BG30">
        <v>2</v>
      </c>
      <c r="BH30">
        <v>155</v>
      </c>
      <c r="BI30">
        <f>($BH$34-$BH$31)/200</f>
        <v>7.4999999999999997E-2</v>
      </c>
      <c r="BQ30">
        <f>(($AO$27-$AN$26)/($AN$27-$AN$26))</f>
        <v>0.31818181818181818</v>
      </c>
      <c r="BR30">
        <f>1-(($AP$27-$AN$26)/($AN$27-$AN$26))</f>
        <v>0.31818181818181823</v>
      </c>
      <c r="BS30">
        <f>1-(($AQ$26-$AN$25)/($AN$26-$AN$25))</f>
        <v>0.21739130434782605</v>
      </c>
      <c r="BT30">
        <f>1-(($AN$26-$AO$26)/($AO$27-$AO$26))</f>
        <v>0.31818181818181823</v>
      </c>
      <c r="BU30">
        <f>(($AP$26-$AO$26)/($AO$27-$AO$26))</f>
        <v>0.31818181818181818</v>
      </c>
      <c r="BV30">
        <f>(($AQ$26-$AO$26)/($AO$27-$AO$26))</f>
        <v>0.45454545454545453</v>
      </c>
      <c r="BW30">
        <f>(($AN$26-$AP$26)/($AP$27-$AP$26))</f>
        <v>0.34782608695652173</v>
      </c>
      <c r="BX30">
        <f>1-(($AO$26-$AP$25)/($AP$26-$AP$25))</f>
        <v>0.29166666666666663</v>
      </c>
      <c r="BY30">
        <f>(($AQ$26-$AP$26)/($AP$27-$AP$26))</f>
        <v>0.13043478260869565</v>
      </c>
      <c r="BZ30">
        <f>(($AN$27-$AQ$27)/($AQ$28-$AQ$27))</f>
        <v>0.23809523809523808</v>
      </c>
      <c r="CA30">
        <f>1-(($AO$27-$AQ$26)/($AQ$27-$AQ$26))</f>
        <v>0.45454545454545459</v>
      </c>
      <c r="CB30">
        <f>1-(($AP$27-$AQ$26)/($AQ$27-$AQ$26))</f>
        <v>9.0909090909090939E-2</v>
      </c>
    </row>
    <row r="31" spans="1:80" x14ac:dyDescent="0.25">
      <c r="A31">
        <v>30</v>
      </c>
      <c r="F31">
        <v>40.750694000000017</v>
      </c>
      <c r="G31" s="2">
        <v>3</v>
      </c>
      <c r="P31">
        <v>1</v>
      </c>
      <c r="Q31" t="str">
        <f>CONCATENATE(C31,E31,G31,I31)</f>
        <v>3</v>
      </c>
      <c r="R31">
        <v>3</v>
      </c>
      <c r="X31" t="s">
        <v>276</v>
      </c>
      <c r="Y31" t="s">
        <v>264</v>
      </c>
      <c r="AB31" t="s">
        <v>276</v>
      </c>
      <c r="AC31" t="str">
        <f>CONCATENATE($R31,$R32,$R33,$R34)</f>
        <v>3412</v>
      </c>
      <c r="AN31">
        <v>752</v>
      </c>
      <c r="AO31">
        <v>737</v>
      </c>
      <c r="AP31">
        <v>746</v>
      </c>
      <c r="AQ31">
        <v>748</v>
      </c>
      <c r="AT31">
        <f>(($AO$28-$AN$27)/($AN$28-$AN$27))</f>
        <v>0.36363636363636365</v>
      </c>
      <c r="AU31">
        <f>(($AP$28-$AN$27)/($AN$28-$AN$27))</f>
        <v>0.68181818181818177</v>
      </c>
      <c r="AV31">
        <f>(($AQ$27-$AN$26)/($AN$27-$AN$26))</f>
        <v>0.77272727272727271</v>
      </c>
      <c r="AW31">
        <f>(($AN$27-$AO$27)/($AO$28-$AO$27))</f>
        <v>0.65217391304347827</v>
      </c>
      <c r="AX31">
        <f>(($AP$27-$AO$27)/($AO$28-$AO$27))</f>
        <v>0.34782608695652173</v>
      </c>
      <c r="AY31">
        <f>(($AQ$27-$AO$27)/($AO$28-$AO$27))</f>
        <v>0.43478260869565216</v>
      </c>
      <c r="AZ31">
        <f>(($AN$27-$AP$27)/($AP$28-$AP$27))</f>
        <v>0.31818181818181818</v>
      </c>
      <c r="BA31">
        <f>(($AO$27-$AP$26)/($AP$27-$AP$26))</f>
        <v>0.65217391304347827</v>
      </c>
      <c r="BB31">
        <f>(($AQ$27-$AP$27)/($AP$28-$AP$27))</f>
        <v>9.0909090909090912E-2</v>
      </c>
      <c r="BC31">
        <f>(($AN$28-$AQ$28)/($AQ$29-$AQ$28))</f>
        <v>0.27272727272727271</v>
      </c>
      <c r="BD31">
        <f>(($AO$28-$AQ$27)/($AQ$28-$AQ$27))</f>
        <v>0.61904761904761907</v>
      </c>
      <c r="BE31">
        <f>(($AP$28-$AQ$27)/($AQ$28-$AQ$27))</f>
        <v>0.95238095238095233</v>
      </c>
      <c r="BG31">
        <v>3</v>
      </c>
      <c r="BH31">
        <v>162</v>
      </c>
      <c r="BI31">
        <f>($BH$35-$BH$32)/200</f>
        <v>9.5000000000000001E-2</v>
      </c>
      <c r="BQ31">
        <f>(($AO$28-$AN$27)/($AN$28-$AN$27))</f>
        <v>0.36363636363636365</v>
      </c>
      <c r="BR31">
        <f>1-(($AP$28-$AN$27)/($AN$28-$AN$27))</f>
        <v>0.31818181818181823</v>
      </c>
      <c r="BS31">
        <f>1-(($AQ$27-$AN$26)/($AN$27-$AN$26))</f>
        <v>0.22727272727272729</v>
      </c>
      <c r="BT31">
        <f>1-(($AN$27-$AO$27)/($AO$28-$AO$27))</f>
        <v>0.34782608695652173</v>
      </c>
      <c r="BU31">
        <f>(($AP$27-$AO$27)/($AO$28-$AO$27))</f>
        <v>0.34782608695652173</v>
      </c>
      <c r="BV31">
        <f>(($AQ$27-$AO$27)/($AO$28-$AO$27))</f>
        <v>0.43478260869565216</v>
      </c>
      <c r="BW31">
        <f>(($AN$27-$AP$27)/($AP$28-$AP$27))</f>
        <v>0.31818181818181818</v>
      </c>
      <c r="BX31">
        <f>1-(($AO$27-$AP$26)/($AP$27-$AP$26))</f>
        <v>0.34782608695652173</v>
      </c>
      <c r="BY31">
        <f>(($AQ$27-$AP$27)/($AP$28-$AP$27))</f>
        <v>9.0909090909090912E-2</v>
      </c>
      <c r="BZ31">
        <f>(($AN$28-$AQ$28)/($AQ$29-$AQ$28))</f>
        <v>0.27272727272727271</v>
      </c>
      <c r="CA31">
        <f>1-(($AO$28-$AQ$27)/($AQ$28-$AQ$27))</f>
        <v>0.38095238095238093</v>
      </c>
      <c r="CB31">
        <f>1-(($AP$28-$AQ$27)/($AQ$28-$AQ$27))</f>
        <v>4.7619047619047672E-2</v>
      </c>
    </row>
    <row r="32" spans="1:80" x14ac:dyDescent="0.25">
      <c r="A32">
        <v>31</v>
      </c>
      <c r="F32">
        <v>40.714973000000015</v>
      </c>
      <c r="G32" s="2">
        <v>3</v>
      </c>
      <c r="H32">
        <v>45.780784000000011</v>
      </c>
      <c r="I32" s="4">
        <v>4</v>
      </c>
      <c r="P32">
        <v>2</v>
      </c>
      <c r="Q32" t="str">
        <f>CONCATENATE(C32,E32,G32,I32)</f>
        <v>34</v>
      </c>
      <c r="R32">
        <v>4</v>
      </c>
      <c r="X32" t="s">
        <v>276</v>
      </c>
      <c r="Y32" t="s">
        <v>265</v>
      </c>
      <c r="AN32">
        <v>777</v>
      </c>
      <c r="AO32">
        <v>761</v>
      </c>
      <c r="AP32">
        <v>768</v>
      </c>
      <c r="AQ32">
        <v>772</v>
      </c>
      <c r="AT32">
        <f>(($AO$29-$AN$28)/($AN$29-$AN$28))</f>
        <v>0.2857142857142857</v>
      </c>
      <c r="AU32">
        <f>(($AP$29-$AN$28)/($AN$29-$AN$28))</f>
        <v>0.76190476190476186</v>
      </c>
      <c r="AV32">
        <f>(($AQ$28-$AN$27)/($AN$28-$AN$27))</f>
        <v>0.72727272727272729</v>
      </c>
      <c r="AW32">
        <f>(($AN$28-$AO$28)/($AO$29-$AO$28))</f>
        <v>0.7</v>
      </c>
      <c r="AX32">
        <f>(($AP$28-$AO$28)/($AO$29-$AO$28))</f>
        <v>0.35</v>
      </c>
      <c r="AY32">
        <f>(($AQ$28-$AO$28)/($AO$29-$AO$28))</f>
        <v>0.4</v>
      </c>
      <c r="AZ32">
        <f>(($AN$28-$AP$28)/($AP$29-$AP$28))</f>
        <v>0.30434782608695654</v>
      </c>
      <c r="BA32">
        <f>(($AO$28-$AP$27)/($AP$28-$AP$27))</f>
        <v>0.68181818181818177</v>
      </c>
      <c r="BB32">
        <f>(($AQ$28-$AP$28)/($AP$29-$AP$28))</f>
        <v>4.3478260869565216E-2</v>
      </c>
      <c r="BC32">
        <f>(($AN$29-$AQ$29)/($AQ$30-$AQ$29))</f>
        <v>0.22727272727272727</v>
      </c>
      <c r="BD32">
        <f>(($AO$29-$AQ$28)/($AQ$29-$AQ$28))</f>
        <v>0.54545454545454541</v>
      </c>
      <c r="BE32">
        <f>(($AP$29-$AQ$29)/($AQ$30-$AQ$29))</f>
        <v>0</v>
      </c>
      <c r="BG32">
        <v>4</v>
      </c>
      <c r="BH32">
        <v>165</v>
      </c>
      <c r="BI32">
        <f>($BH$36-$BH$33)/200</f>
        <v>8.5000000000000006E-2</v>
      </c>
      <c r="BQ32">
        <f>(($AO$29-$AN$28)/($AN$29-$AN$28))</f>
        <v>0.2857142857142857</v>
      </c>
      <c r="BR32">
        <f>1-(($AP$29-$AN$28)/($AN$29-$AN$28))</f>
        <v>0.23809523809523814</v>
      </c>
      <c r="BS32">
        <f>1-(($AQ$28-$AN$27)/($AN$28-$AN$27))</f>
        <v>0.27272727272727271</v>
      </c>
      <c r="BT32">
        <f>1-(($AN$28-$AO$28)/($AO$29-$AO$28))</f>
        <v>0.30000000000000004</v>
      </c>
      <c r="BU32">
        <f>(($AP$28-$AO$28)/($AO$29-$AO$28))</f>
        <v>0.35</v>
      </c>
      <c r="BV32">
        <f>(($AQ$28-$AO$28)/($AO$29-$AO$28))</f>
        <v>0.4</v>
      </c>
      <c r="BW32">
        <f>(($AN$28-$AP$28)/($AP$29-$AP$28))</f>
        <v>0.30434782608695654</v>
      </c>
      <c r="BX32">
        <f>1-(($AO$28-$AP$27)/($AP$28-$AP$27))</f>
        <v>0.31818181818181823</v>
      </c>
      <c r="BY32">
        <f>(($AQ$28-$AP$28)/($AP$29-$AP$28))</f>
        <v>4.3478260869565216E-2</v>
      </c>
      <c r="BZ32">
        <f>(($AN$29-$AQ$29)/($AQ$30-$AQ$29))</f>
        <v>0.22727272727272727</v>
      </c>
      <c r="CA32">
        <f>1-(($AO$29-$AQ$28)/($AQ$29-$AQ$28))</f>
        <v>0.45454545454545459</v>
      </c>
      <c r="CB32">
        <f>(($AP$29-$AQ$29)/($AQ$30-$AQ$29))</f>
        <v>0</v>
      </c>
    </row>
    <row r="33" spans="1:80" x14ac:dyDescent="0.25">
      <c r="A33">
        <v>32</v>
      </c>
      <c r="F33">
        <v>40.710388000000016</v>
      </c>
      <c r="G33" s="2">
        <v>3</v>
      </c>
      <c r="H33">
        <v>45.756717000000016</v>
      </c>
      <c r="I33" s="4">
        <v>4</v>
      </c>
      <c r="P33">
        <v>2</v>
      </c>
      <c r="Q33" t="str">
        <f>CONCATENATE(C33,E33,G33,I33)</f>
        <v>34</v>
      </c>
      <c r="R33">
        <v>1</v>
      </c>
      <c r="X33" t="s">
        <v>276</v>
      </c>
      <c r="Y33" t="s">
        <v>262</v>
      </c>
      <c r="AN33">
        <v>851</v>
      </c>
      <c r="AO33">
        <v>788</v>
      </c>
      <c r="AP33">
        <v>838</v>
      </c>
      <c r="AQ33">
        <v>845</v>
      </c>
      <c r="AT33">
        <f>(($AO$30-$AN$29)/($AN$30-$AN$29))</f>
        <v>0.34782608695652173</v>
      </c>
      <c r="AU33">
        <f>(($AP$30-$AN$29)/($AN$30-$AN$29))</f>
        <v>0.65217391304347827</v>
      </c>
      <c r="AV33">
        <f>(($AQ$29-$AN$28)/($AN$29-$AN$28))</f>
        <v>0.76190476190476186</v>
      </c>
      <c r="AW33">
        <f>(($AN$29-$AO$29)/($AO$30-$AO$29))</f>
        <v>0.65217391304347827</v>
      </c>
      <c r="AX33">
        <f>(($AP$29-$AO$29)/($AO$30-$AO$29))</f>
        <v>0.43478260869565216</v>
      </c>
      <c r="AY33">
        <f>(($AQ$29-$AO$29)/($AO$30-$AO$29))</f>
        <v>0.43478260869565216</v>
      </c>
      <c r="AZ33">
        <f>(($AN$29-$AP$29)/($AP$30-$AP$29))</f>
        <v>0.25</v>
      </c>
      <c r="BA33">
        <f>(($AO$29-$AP$28)/($AP$29-$AP$28))</f>
        <v>0.56521739130434778</v>
      </c>
      <c r="BB33">
        <f>(($AQ$29-$AP$29)/($AP$30-$AP$29))</f>
        <v>0</v>
      </c>
      <c r="BC33">
        <f>(($AN$30-$AQ$30)/($AQ$31-$AQ$30))</f>
        <v>0.25</v>
      </c>
      <c r="BD33">
        <f>(($AO$30-$AQ$29)/($AQ$30-$AQ$29))</f>
        <v>0.59090909090909094</v>
      </c>
      <c r="BE33">
        <f>(($AP$30-$AQ$29)/($AQ$30-$AQ$29))</f>
        <v>0.90909090909090906</v>
      </c>
      <c r="BG33">
        <v>1</v>
      </c>
      <c r="BH33">
        <v>170</v>
      </c>
      <c r="BI33">
        <f>($BH$37-$BH$34)/200</f>
        <v>7.4999999999999997E-2</v>
      </c>
      <c r="BQ33">
        <f>(($AO$30-$AN$29)/($AN$30-$AN$29))</f>
        <v>0.34782608695652173</v>
      </c>
      <c r="BR33">
        <f>1-(($AP$30-$AN$29)/($AN$30-$AN$29))</f>
        <v>0.34782608695652173</v>
      </c>
      <c r="BS33">
        <f>1-(($AQ$29-$AN$28)/($AN$29-$AN$28))</f>
        <v>0.23809523809523814</v>
      </c>
      <c r="BT33">
        <f>1-(($AN$29-$AO$29)/($AO$30-$AO$29))</f>
        <v>0.34782608695652173</v>
      </c>
      <c r="BU33">
        <f>(($AP$29-$AO$29)/($AO$30-$AO$29))</f>
        <v>0.43478260869565216</v>
      </c>
      <c r="BV33">
        <f>(($AQ$29-$AO$29)/($AO$30-$AO$29))</f>
        <v>0.43478260869565216</v>
      </c>
      <c r="BW33">
        <f>(($AN$29-$AP$29)/($AP$30-$AP$29))</f>
        <v>0.25</v>
      </c>
      <c r="BX33">
        <f>1-(($AO$29-$AP$28)/($AP$29-$AP$28))</f>
        <v>0.43478260869565222</v>
      </c>
      <c r="BY33">
        <f>(($AQ$29-$AP$29)/($AP$30-$AP$29))</f>
        <v>0</v>
      </c>
      <c r="BZ33">
        <f>(($AN$30-$AQ$30)/($AQ$31-$AQ$30))</f>
        <v>0.25</v>
      </c>
      <c r="CA33">
        <f>1-(($AO$30-$AQ$29)/($AQ$30-$AQ$29))</f>
        <v>0.40909090909090906</v>
      </c>
      <c r="CB33">
        <f>1-(($AP$30-$AQ$29)/($AQ$30-$AQ$29))</f>
        <v>9.0909090909090939E-2</v>
      </c>
    </row>
    <row r="34" spans="1:80" x14ac:dyDescent="0.25">
      <c r="A34">
        <v>33</v>
      </c>
      <c r="F34">
        <v>40.729507000000012</v>
      </c>
      <c r="G34" s="2">
        <v>3</v>
      </c>
      <c r="H34">
        <v>45.768829000000011</v>
      </c>
      <c r="I34" s="4">
        <v>4</v>
      </c>
      <c r="P34">
        <v>2</v>
      </c>
      <c r="Q34" t="str">
        <f>CONCATENATE(C34,E34,G34,I34)</f>
        <v>34</v>
      </c>
      <c r="R34">
        <v>2</v>
      </c>
      <c r="X34" t="s">
        <v>276</v>
      </c>
      <c r="Y34" t="s">
        <v>263</v>
      </c>
      <c r="AN34">
        <v>877</v>
      </c>
      <c r="AO34">
        <v>829</v>
      </c>
      <c r="AP34">
        <v>865</v>
      </c>
      <c r="AQ34">
        <v>871</v>
      </c>
      <c r="AT34">
        <f>(($AO$31-$AN$30)/($AN$31-$AN$30))</f>
        <v>0.31818181818181818</v>
      </c>
      <c r="AU34">
        <f>(($AP$31-$AN$30)/($AN$31-$AN$30))</f>
        <v>0.72727272727272729</v>
      </c>
      <c r="AV34">
        <f>(($AQ$30-$AN$29)/($AN$30-$AN$29))</f>
        <v>0.73913043478260865</v>
      </c>
      <c r="AW34">
        <f>(($AN$30-$AO$30)/($AO$31-$AO$30))</f>
        <v>0.68181818181818177</v>
      </c>
      <c r="AX34">
        <f>(($AP$30-$AO$30)/($AO$31-$AO$30))</f>
        <v>0.31818181818181818</v>
      </c>
      <c r="AY34">
        <f>(($AQ$30-$AO$30)/($AO$31-$AO$30))</f>
        <v>0.40909090909090912</v>
      </c>
      <c r="AZ34">
        <f>(($AN$30-$AP$30)/($AP$31-$AP$30))</f>
        <v>0.33333333333333331</v>
      </c>
      <c r="BA34">
        <f>(($AO$30-$AP$29)/($AP$30-$AP$29))</f>
        <v>0.65</v>
      </c>
      <c r="BB34">
        <f>(($AQ$30-$AP$30)/($AP$31-$AP$30))</f>
        <v>8.3333333333333329E-2</v>
      </c>
      <c r="BC34">
        <f>(($AN$31-$AQ$31)/($AQ$32-$AQ$31))</f>
        <v>0.16666666666666666</v>
      </c>
      <c r="BD34">
        <f>(($AO$31-$AQ$30)/($AQ$31-$AQ$30))</f>
        <v>0.54166666666666663</v>
      </c>
      <c r="BE34">
        <f>(($AP$31-$AQ$30)/($AQ$31-$AQ$30))</f>
        <v>0.91666666666666663</v>
      </c>
      <c r="BG34">
        <v>2</v>
      </c>
      <c r="BH34">
        <v>177</v>
      </c>
      <c r="BI34">
        <f>($BH$38-$BH$35)/200</f>
        <v>7.4999999999999997E-2</v>
      </c>
      <c r="BQ34">
        <f>(($AO$31-$AN$30)/($AN$31-$AN$30))</f>
        <v>0.31818181818181818</v>
      </c>
      <c r="BR34">
        <f>1-(($AP$31-$AN$30)/($AN$31-$AN$30))</f>
        <v>0.27272727272727271</v>
      </c>
      <c r="BS34">
        <f>1-(($AQ$30-$AN$29)/($AN$30-$AN$29))</f>
        <v>0.26086956521739135</v>
      </c>
      <c r="BT34">
        <f>1-(($AN$30-$AO$30)/($AO$31-$AO$30))</f>
        <v>0.31818181818181823</v>
      </c>
      <c r="BU34">
        <f>(($AP$30-$AO$30)/($AO$31-$AO$30))</f>
        <v>0.31818181818181818</v>
      </c>
      <c r="BV34">
        <f>(($AQ$30-$AO$30)/($AO$31-$AO$30))</f>
        <v>0.40909090909090912</v>
      </c>
      <c r="BW34">
        <f>(($AN$30-$AP$30)/($AP$31-$AP$30))</f>
        <v>0.33333333333333331</v>
      </c>
      <c r="BX34">
        <f>1-(($AO$30-$AP$29)/($AP$30-$AP$29))</f>
        <v>0.35</v>
      </c>
      <c r="BY34">
        <f>(($AQ$30-$AP$30)/($AP$31-$AP$30))</f>
        <v>8.3333333333333329E-2</v>
      </c>
      <c r="BZ34">
        <f>(($AN$31-$AQ$31)/($AQ$32-$AQ$31))</f>
        <v>0.16666666666666666</v>
      </c>
      <c r="CA34">
        <f>1-(($AO$31-$AQ$30)/($AQ$31-$AQ$30))</f>
        <v>0.45833333333333337</v>
      </c>
      <c r="CB34">
        <f>1-(($AP$31-$AQ$30)/($AQ$31-$AQ$30))</f>
        <v>8.333333333333337E-2</v>
      </c>
    </row>
    <row r="35" spans="1:80" x14ac:dyDescent="0.25">
      <c r="A35">
        <v>34</v>
      </c>
      <c r="F35">
        <v>40.747444000000016</v>
      </c>
      <c r="G35" s="2">
        <v>3</v>
      </c>
      <c r="H35">
        <v>45.774036000000017</v>
      </c>
      <c r="I35" s="4">
        <v>4</v>
      </c>
      <c r="P35">
        <v>2</v>
      </c>
      <c r="Q35" t="str">
        <f>CONCATENATE(C35,E35,G35,I35)</f>
        <v>34</v>
      </c>
      <c r="R35">
        <v>3</v>
      </c>
      <c r="X35" t="s">
        <v>276</v>
      </c>
      <c r="Y35" t="s">
        <v>264</v>
      </c>
      <c r="AB35" t="s">
        <v>276</v>
      </c>
      <c r="AC35" t="str">
        <f>CONCATENATE($R35,$R36,$R37,$R38)</f>
        <v>3412</v>
      </c>
      <c r="AN35">
        <v>898</v>
      </c>
      <c r="AO35">
        <v>862</v>
      </c>
      <c r="AP35">
        <v>892</v>
      </c>
      <c r="AQ35">
        <v>894</v>
      </c>
      <c r="AT35">
        <f>(($AO$32-$AN$31)/($AN$32-$AN$31))</f>
        <v>0.36</v>
      </c>
      <c r="AU35">
        <f>(($AP$32-$AN$31)/($AN$32-$AN$31))</f>
        <v>0.64</v>
      </c>
      <c r="AV35">
        <f>(($AQ$31-$AN$30)/($AN$31-$AN$30))</f>
        <v>0.81818181818181823</v>
      </c>
      <c r="AW35">
        <f>(($AN$31-$AO$31)/($AO$32-$AO$31))</f>
        <v>0.625</v>
      </c>
      <c r="AX35">
        <f>(($AP$31-$AO$31)/($AO$32-$AO$31))</f>
        <v>0.375</v>
      </c>
      <c r="AY35">
        <f>(($AQ$31-$AO$31)/($AO$32-$AO$31))</f>
        <v>0.45833333333333331</v>
      </c>
      <c r="AZ35">
        <f>(($AN$31-$AP$31)/($AP$32-$AP$31))</f>
        <v>0.27272727272727271</v>
      </c>
      <c r="BA35">
        <f>(($AO$31-$AP$30)/($AP$31-$AP$30))</f>
        <v>0.625</v>
      </c>
      <c r="BB35">
        <f>(($AQ$31-$AP$31)/($AP$32-$AP$31))</f>
        <v>9.0909090909090912E-2</v>
      </c>
      <c r="BD35">
        <f>(($AO$32-$AQ$31)/($AQ$32-$AQ$31))</f>
        <v>0.54166666666666663</v>
      </c>
      <c r="BE35">
        <f>(($AP$32-$AQ$31)/($AQ$32-$AQ$31))</f>
        <v>0.83333333333333337</v>
      </c>
      <c r="BG35">
        <v>3</v>
      </c>
      <c r="BH35">
        <v>184</v>
      </c>
      <c r="BI35">
        <f>($BH$39-$BH$36)/200</f>
        <v>9.5000000000000001E-2</v>
      </c>
      <c r="BQ35">
        <f>(($AO$32-$AN$31)/($AN$32-$AN$31))</f>
        <v>0.36</v>
      </c>
      <c r="BR35">
        <f>1-(($AP$32-$AN$31)/($AN$32-$AN$31))</f>
        <v>0.36</v>
      </c>
      <c r="BS35">
        <f>1-(($AQ$31-$AN$30)/($AN$31-$AN$30))</f>
        <v>0.18181818181818177</v>
      </c>
      <c r="BT35">
        <f>1-(($AN$31-$AO$31)/($AO$32-$AO$31))</f>
        <v>0.375</v>
      </c>
      <c r="BU35">
        <f>(($AP$31-$AO$31)/($AO$32-$AO$31))</f>
        <v>0.375</v>
      </c>
      <c r="BV35">
        <f>(($AQ$31-$AO$31)/($AO$32-$AO$31))</f>
        <v>0.45833333333333331</v>
      </c>
      <c r="BW35">
        <f>(($AN$31-$AP$31)/($AP$32-$AP$31))</f>
        <v>0.27272727272727271</v>
      </c>
      <c r="BX35">
        <f>1-(($AO$31-$AP$30)/($AP$31-$AP$30))</f>
        <v>0.375</v>
      </c>
      <c r="BY35">
        <f>(($AQ$31-$AP$31)/($AP$32-$AP$31))</f>
        <v>9.0909090909090912E-2</v>
      </c>
      <c r="CA35">
        <f>1-(($AO$32-$AQ$31)/($AQ$32-$AQ$31))</f>
        <v>0.45833333333333337</v>
      </c>
      <c r="CB35">
        <f>1-(($AP$32-$AQ$31)/($AQ$32-$AQ$31))</f>
        <v>0.16666666666666663</v>
      </c>
    </row>
    <row r="36" spans="1:80" x14ac:dyDescent="0.25">
      <c r="A36">
        <v>35</v>
      </c>
      <c r="B36">
        <v>60.807460000000013</v>
      </c>
      <c r="C36" s="3">
        <v>1</v>
      </c>
      <c r="F36">
        <v>40.713222000000016</v>
      </c>
      <c r="G36" s="2">
        <v>3</v>
      </c>
      <c r="H36">
        <v>45.826969000000012</v>
      </c>
      <c r="I36" s="4">
        <v>4</v>
      </c>
      <c r="P36">
        <v>3</v>
      </c>
      <c r="Q36" t="str">
        <f>CONCATENATE(C36,E36,G36,I36)</f>
        <v>134</v>
      </c>
      <c r="R36">
        <v>4</v>
      </c>
      <c r="X36" t="s">
        <v>276</v>
      </c>
      <c r="Y36" t="s">
        <v>265</v>
      </c>
      <c r="AN36">
        <v>923</v>
      </c>
      <c r="AO36">
        <v>884</v>
      </c>
      <c r="AP36">
        <v>914</v>
      </c>
      <c r="AQ36">
        <v>917</v>
      </c>
      <c r="AV36">
        <f>(($AQ$32-$AN$31)/($AN$32-$AN$31))</f>
        <v>0.8</v>
      </c>
      <c r="AW36">
        <f>(($AN$32-$AO$32)/($AO$33-$AO$32))</f>
        <v>0.59259259259259256</v>
      </c>
      <c r="AX36">
        <f>(($AP$32-$AO$32)/($AO$33-$AO$32))</f>
        <v>0.25925925925925924</v>
      </c>
      <c r="AY36">
        <f>(($AQ$32-$AO$32)/($AO$33-$AO$32))</f>
        <v>0.40740740740740738</v>
      </c>
      <c r="BA36">
        <f>(($AO$32-$AP$31)/($AP$32-$AP$31))</f>
        <v>0.68181818181818177</v>
      </c>
      <c r="BG36">
        <v>4</v>
      </c>
      <c r="BH36">
        <v>187</v>
      </c>
      <c r="BI36">
        <f>($BH$40-$BH$37)/200</f>
        <v>8.5000000000000006E-2</v>
      </c>
      <c r="BS36">
        <f>1-(($AQ$32-$AN$31)/($AN$32-$AN$31))</f>
        <v>0.19999999999999996</v>
      </c>
      <c r="BT36">
        <f>1-(($AN$32-$AO$32)/($AO$33-$AO$32))</f>
        <v>0.40740740740740744</v>
      </c>
      <c r="BU36">
        <f>(($AP$32-$AO$32)/($AO$33-$AO$32))</f>
        <v>0.25925925925925924</v>
      </c>
      <c r="BV36">
        <f>(($AQ$32-$AO$32)/($AO$33-$AO$32))</f>
        <v>0.40740740740740738</v>
      </c>
      <c r="BX36">
        <f>1-(($AO$32-$AP$31)/($AP$32-$AP$31))</f>
        <v>0.31818181818181823</v>
      </c>
    </row>
    <row r="37" spans="1:80" x14ac:dyDescent="0.25">
      <c r="A37">
        <v>36</v>
      </c>
      <c r="B37">
        <v>60.840396000000013</v>
      </c>
      <c r="C37" s="3">
        <v>1</v>
      </c>
      <c r="H37">
        <v>45.80960000000001</v>
      </c>
      <c r="I37" s="4">
        <v>4</v>
      </c>
      <c r="P37">
        <v>2</v>
      </c>
      <c r="Q37" t="str">
        <f>CONCATENATE(C37,E37,G37,I37)</f>
        <v>14</v>
      </c>
      <c r="R37">
        <v>1</v>
      </c>
      <c r="X37" t="s">
        <v>276</v>
      </c>
      <c r="Y37" t="s">
        <v>262</v>
      </c>
      <c r="AN37">
        <v>948</v>
      </c>
      <c r="AO37">
        <v>905</v>
      </c>
      <c r="AP37">
        <v>938</v>
      </c>
      <c r="AQ37">
        <v>941</v>
      </c>
      <c r="BG37">
        <v>1</v>
      </c>
      <c r="BH37">
        <v>192</v>
      </c>
      <c r="BI37">
        <f>($BH$41-$BH$38)/200</f>
        <v>7.4999999999999997E-2</v>
      </c>
    </row>
    <row r="38" spans="1:80" x14ac:dyDescent="0.25">
      <c r="A38">
        <v>37</v>
      </c>
      <c r="B38">
        <v>60.847824000000017</v>
      </c>
      <c r="C38" s="3">
        <v>1</v>
      </c>
      <c r="H38">
        <v>45.814289000000016</v>
      </c>
      <c r="I38" s="4">
        <v>4</v>
      </c>
      <c r="P38">
        <v>2</v>
      </c>
      <c r="Q38" t="str">
        <f>CONCATENATE(C38,E38,G38,I38)</f>
        <v>14</v>
      </c>
      <c r="R38">
        <v>2</v>
      </c>
      <c r="X38" t="s">
        <v>276</v>
      </c>
      <c r="Y38" t="s">
        <v>263</v>
      </c>
      <c r="AN38">
        <v>971</v>
      </c>
      <c r="AO38">
        <v>931</v>
      </c>
      <c r="AP38">
        <v>963</v>
      </c>
      <c r="AQ38">
        <v>965</v>
      </c>
      <c r="BG38">
        <v>2</v>
      </c>
      <c r="BH38">
        <v>199</v>
      </c>
      <c r="BI38">
        <f>($BH$42-$BH$39)/200</f>
        <v>0.08</v>
      </c>
    </row>
    <row r="39" spans="1:80" x14ac:dyDescent="0.25">
      <c r="A39">
        <v>38</v>
      </c>
      <c r="B39">
        <v>60.855297000000014</v>
      </c>
      <c r="C39" s="3">
        <v>1</v>
      </c>
      <c r="H39">
        <v>45.831043000000015</v>
      </c>
      <c r="I39" s="4">
        <v>4</v>
      </c>
      <c r="P39">
        <v>2</v>
      </c>
      <c r="Q39" t="str">
        <f>CONCATENATE(C39,E39,G39,I39)</f>
        <v>14</v>
      </c>
      <c r="R39">
        <v>3</v>
      </c>
      <c r="X39" t="s">
        <v>276</v>
      </c>
      <c r="Y39" t="s">
        <v>264</v>
      </c>
      <c r="AB39" t="s">
        <v>276</v>
      </c>
      <c r="AC39" t="str">
        <f>CONCATENATE($R39,$R40,$R41,$R42)</f>
        <v>3412</v>
      </c>
      <c r="AN39">
        <v>993</v>
      </c>
      <c r="AO39">
        <v>956</v>
      </c>
      <c r="AP39">
        <v>985</v>
      </c>
      <c r="AQ39">
        <v>987</v>
      </c>
      <c r="AT39">
        <f>(($AO$35-$AN$33)/($AN$34-$AN$33))</f>
        <v>0.42307692307692307</v>
      </c>
      <c r="AU39">
        <f>(($AP$34-$AN$33)/($AN$34-$AN$33))</f>
        <v>0.53846153846153844</v>
      </c>
      <c r="AV39">
        <f>(($AQ$34-$AN$33)/($AN$34-$AN$33))</f>
        <v>0.76923076923076927</v>
      </c>
      <c r="AW39">
        <f>(($AN$33-$AO$34)/($AO$35-$AO$34))</f>
        <v>0.66666666666666663</v>
      </c>
      <c r="AX39">
        <f>(($AP$33-$AO$34)/($AO$35-$AO$34))</f>
        <v>0.27272727272727271</v>
      </c>
      <c r="AY39">
        <f>(($AQ$33-$AO$34)/($AO$35-$AO$34))</f>
        <v>0.48484848484848486</v>
      </c>
      <c r="AZ39">
        <f>(($AN$33-$AP$33)/($AP$34-$AP$33))</f>
        <v>0.48148148148148145</v>
      </c>
      <c r="BA39">
        <f>(($AO$35-$AP$33)/($AP$34-$AP$33))</f>
        <v>0.88888888888888884</v>
      </c>
      <c r="BB39">
        <f>(($AQ$33-$AP$33)/($AP$34-$AP$33))</f>
        <v>0.25925925925925924</v>
      </c>
      <c r="BC39">
        <f>(($AN$33-$AQ$33)/($AQ$34-$AQ$33))</f>
        <v>0.23076923076923078</v>
      </c>
      <c r="BD39">
        <f>(($AO$35-$AQ$33)/($AQ$34-$AQ$33))</f>
        <v>0.65384615384615385</v>
      </c>
      <c r="BE39">
        <f>(($AP$34-$AQ$33)/($AQ$34-$AQ$33))</f>
        <v>0.76923076923076927</v>
      </c>
      <c r="BG39">
        <v>3</v>
      </c>
      <c r="BH39">
        <v>206</v>
      </c>
      <c r="BI39">
        <f>($BH$43-$BH$40)/200</f>
        <v>0.1</v>
      </c>
      <c r="BQ39">
        <f>(($AO$35-$AN$33)/($AN$34-$AN$33))</f>
        <v>0.42307692307692307</v>
      </c>
      <c r="BR39">
        <f>1-(($AP$34-$AN$33)/($AN$34-$AN$33))</f>
        <v>0.46153846153846156</v>
      </c>
      <c r="BS39">
        <f>1-(($AQ$34-$AN$33)/($AN$34-$AN$33))</f>
        <v>0.23076923076923073</v>
      </c>
      <c r="BT39">
        <f>1-(($AN$33-$AO$34)/($AO$35-$AO$34))</f>
        <v>0.33333333333333337</v>
      </c>
      <c r="BU39">
        <f>(($AP$33-$AO$34)/($AO$35-$AO$34))</f>
        <v>0.27272727272727271</v>
      </c>
      <c r="BV39">
        <f>(($AQ$33-$AO$34)/($AO$35-$AO$34))</f>
        <v>0.48484848484848486</v>
      </c>
      <c r="BW39">
        <f>(($AN$33-$AP$33)/($AP$34-$AP$33))</f>
        <v>0.48148148148148145</v>
      </c>
      <c r="BX39">
        <f>1-(($AO$35-$AP$33)/($AP$34-$AP$33))</f>
        <v>0.11111111111111116</v>
      </c>
      <c r="BY39">
        <f>(($AQ$33-$AP$33)/($AP$34-$AP$33))</f>
        <v>0.25925925925925924</v>
      </c>
      <c r="BZ39">
        <f>(($AN$33-$AQ$33)/($AQ$34-$AQ$33))</f>
        <v>0.23076923076923078</v>
      </c>
      <c r="CA39">
        <f>1-(($AO$35-$AQ$33)/($AQ$34-$AQ$33))</f>
        <v>0.34615384615384615</v>
      </c>
      <c r="CB39">
        <f>1-(($AP$34-$AQ$33)/($AQ$34-$AQ$33))</f>
        <v>0.23076923076923073</v>
      </c>
    </row>
    <row r="40" spans="1:80" x14ac:dyDescent="0.25">
      <c r="A40">
        <v>39</v>
      </c>
      <c r="B40">
        <v>60.844318000000015</v>
      </c>
      <c r="C40" s="3">
        <v>1</v>
      </c>
      <c r="H40">
        <v>45.859390000000012</v>
      </c>
      <c r="I40" s="4">
        <v>4</v>
      </c>
      <c r="P40">
        <v>2</v>
      </c>
      <c r="Q40" t="str">
        <f>CONCATENATE(C40,E40,G40,I40)</f>
        <v>14</v>
      </c>
      <c r="R40">
        <v>4</v>
      </c>
      <c r="X40" t="s">
        <v>276</v>
      </c>
      <c r="Y40" t="s">
        <v>265</v>
      </c>
      <c r="AN40">
        <v>1015</v>
      </c>
      <c r="AO40">
        <v>979</v>
      </c>
      <c r="AP40">
        <v>1008</v>
      </c>
      <c r="AQ40">
        <v>1010</v>
      </c>
      <c r="AT40">
        <f>(($AO$36-$AN$34)/($AN$35-$AN$34))</f>
        <v>0.33333333333333331</v>
      </c>
      <c r="AU40">
        <f>(($AP$35-$AN$34)/($AN$35-$AN$34))</f>
        <v>0.7142857142857143</v>
      </c>
      <c r="AV40">
        <f>(($AQ$35-$AN$34)/($AN$35-$AN$34))</f>
        <v>0.80952380952380953</v>
      </c>
      <c r="AW40">
        <f>(($AN$34-$AO$35)/($AO$36-$AO$35))</f>
        <v>0.68181818181818177</v>
      </c>
      <c r="AX40">
        <f>(($AP$34-$AO$35)/($AO$36-$AO$35))</f>
        <v>0.13636363636363635</v>
      </c>
      <c r="AY40">
        <f>(($AQ$34-$AO$35)/($AO$36-$AO$35))</f>
        <v>0.40909090909090912</v>
      </c>
      <c r="AZ40">
        <f>(($AN$34-$AP$34)/($AP$35-$AP$34))</f>
        <v>0.44444444444444442</v>
      </c>
      <c r="BA40">
        <f>(($AO$36-$AP$34)/($AP$35-$AP$34))</f>
        <v>0.70370370370370372</v>
      </c>
      <c r="BB40">
        <f>(($AQ$34-$AP$34)/($AP$35-$AP$34))</f>
        <v>0.22222222222222221</v>
      </c>
      <c r="BC40">
        <f>(($AN$34-$AQ$34)/($AQ$35-$AQ$34))</f>
        <v>0.2608695652173913</v>
      </c>
      <c r="BD40">
        <f>(($AO$36-$AQ$34)/($AQ$35-$AQ$34))</f>
        <v>0.56521739130434778</v>
      </c>
      <c r="BE40">
        <f>(($AP$35-$AQ$34)/($AQ$35-$AQ$34))</f>
        <v>0.91304347826086951</v>
      </c>
      <c r="BG40">
        <v>4</v>
      </c>
      <c r="BH40">
        <v>209</v>
      </c>
      <c r="BI40">
        <f>($BH$44-$BH$41)/200</f>
        <v>0.09</v>
      </c>
      <c r="BQ40">
        <f>(($AO$36-$AN$34)/($AN$35-$AN$34))</f>
        <v>0.33333333333333331</v>
      </c>
      <c r="BR40">
        <f>1-(($AP$35-$AN$34)/($AN$35-$AN$34))</f>
        <v>0.2857142857142857</v>
      </c>
      <c r="BS40">
        <f>1-(($AQ$35-$AN$34)/($AN$35-$AN$34))</f>
        <v>0.19047619047619047</v>
      </c>
      <c r="BT40">
        <f>1-(($AN$34-$AO$35)/($AO$36-$AO$35))</f>
        <v>0.31818181818181823</v>
      </c>
      <c r="BU40">
        <f>(($AP$34-$AO$35)/($AO$36-$AO$35))</f>
        <v>0.13636363636363635</v>
      </c>
      <c r="BV40">
        <f>(($AQ$34-$AO$35)/($AO$36-$AO$35))</f>
        <v>0.40909090909090912</v>
      </c>
      <c r="BW40">
        <f>(($AN$34-$AP$34)/($AP$35-$AP$34))</f>
        <v>0.44444444444444442</v>
      </c>
      <c r="BX40">
        <f>1-(($AO$36-$AP$34)/($AP$35-$AP$34))</f>
        <v>0.29629629629629628</v>
      </c>
      <c r="BY40">
        <f>(($AQ$34-$AP$34)/($AP$35-$AP$34))</f>
        <v>0.22222222222222221</v>
      </c>
      <c r="BZ40">
        <f>(($AN$34-$AQ$34)/($AQ$35-$AQ$34))</f>
        <v>0.2608695652173913</v>
      </c>
      <c r="CA40">
        <f>1-(($AO$36-$AQ$34)/($AQ$35-$AQ$34))</f>
        <v>0.43478260869565222</v>
      </c>
      <c r="CB40">
        <f>1-(($AP$35-$AQ$34)/($AQ$35-$AQ$34))</f>
        <v>8.6956521739130488E-2</v>
      </c>
    </row>
    <row r="41" spans="1:80" x14ac:dyDescent="0.25">
      <c r="A41">
        <v>40</v>
      </c>
      <c r="B41">
        <v>60.828128000000014</v>
      </c>
      <c r="C41" s="3">
        <v>1</v>
      </c>
      <c r="H41">
        <v>45.780784000000011</v>
      </c>
      <c r="I41" s="4">
        <v>4</v>
      </c>
      <c r="P41">
        <v>2</v>
      </c>
      <c r="Q41" t="str">
        <f>CONCATENATE(C41,E41,G41,I41)</f>
        <v>14</v>
      </c>
      <c r="R41">
        <v>1</v>
      </c>
      <c r="X41" t="s">
        <v>276</v>
      </c>
      <c r="Y41" t="s">
        <v>262</v>
      </c>
      <c r="AN41">
        <v>1036</v>
      </c>
      <c r="AO41">
        <v>1000</v>
      </c>
      <c r="AP41">
        <v>1033</v>
      </c>
      <c r="AQ41">
        <v>1035</v>
      </c>
      <c r="AT41">
        <f>(($AO$37-$AN$35)/($AN$36-$AN$35))</f>
        <v>0.28000000000000003</v>
      </c>
      <c r="AU41">
        <f>(($AP$36-$AN$35)/($AN$36-$AN$35))</f>
        <v>0.64</v>
      </c>
      <c r="AV41">
        <f>(($AQ$36-$AN$35)/($AN$36-$AN$35))</f>
        <v>0.76</v>
      </c>
      <c r="AW41">
        <f>(($AN$35-$AO$36)/($AO$37-$AO$36))</f>
        <v>0.66666666666666663</v>
      </c>
      <c r="AX41">
        <f>(($AP$35-$AO$36)/($AO$37-$AO$36))</f>
        <v>0.38095238095238093</v>
      </c>
      <c r="AY41">
        <f>(($AQ$35-$AO$36)/($AO$37-$AO$36))</f>
        <v>0.47619047619047616</v>
      </c>
      <c r="AZ41">
        <f>(($AN$35-$AP$35)/($AP$36-$AP$35))</f>
        <v>0.27272727272727271</v>
      </c>
      <c r="BA41">
        <f>(($AO$37-$AP$35)/($AP$36-$AP$35))</f>
        <v>0.59090909090909094</v>
      </c>
      <c r="BB41">
        <f>(($AQ$35-$AP$35)/($AP$36-$AP$35))</f>
        <v>9.0909090909090912E-2</v>
      </c>
      <c r="BC41">
        <f>(($AN$35-$AQ$35)/($AQ$36-$AQ$35))</f>
        <v>0.17391304347826086</v>
      </c>
      <c r="BD41">
        <f>(($AO$37-$AQ$35)/($AQ$36-$AQ$35))</f>
        <v>0.47826086956521741</v>
      </c>
      <c r="BE41">
        <f>(($AP$36-$AQ$35)/($AQ$36-$AQ$35))</f>
        <v>0.86956521739130432</v>
      </c>
      <c r="BG41">
        <v>1</v>
      </c>
      <c r="BH41">
        <v>214</v>
      </c>
      <c r="BI41">
        <f>($BH$45-$BH$42)/200</f>
        <v>7.4999999999999997E-2</v>
      </c>
      <c r="BQ41">
        <f>(($AO$37-$AN$35)/($AN$36-$AN$35))</f>
        <v>0.28000000000000003</v>
      </c>
      <c r="BR41">
        <f>1-(($AP$36-$AN$35)/($AN$36-$AN$35))</f>
        <v>0.36</v>
      </c>
      <c r="BS41">
        <f>1-(($AQ$36-$AN$35)/($AN$36-$AN$35))</f>
        <v>0.24</v>
      </c>
      <c r="BT41">
        <f>1-(($AN$35-$AO$36)/($AO$37-$AO$36))</f>
        <v>0.33333333333333337</v>
      </c>
      <c r="BU41">
        <f>(($AP$35-$AO$36)/($AO$37-$AO$36))</f>
        <v>0.38095238095238093</v>
      </c>
      <c r="BV41">
        <f>(($AQ$35-$AO$36)/($AO$37-$AO$36))</f>
        <v>0.47619047619047616</v>
      </c>
      <c r="BW41">
        <f>(($AN$35-$AP$35)/($AP$36-$AP$35))</f>
        <v>0.27272727272727271</v>
      </c>
      <c r="BX41">
        <f>1-(($AO$37-$AP$35)/($AP$36-$AP$35))</f>
        <v>0.40909090909090906</v>
      </c>
      <c r="BY41">
        <f>(($AQ$35-$AP$35)/($AP$36-$AP$35))</f>
        <v>9.0909090909090912E-2</v>
      </c>
      <c r="BZ41">
        <f>(($AN$35-$AQ$35)/($AQ$36-$AQ$35))</f>
        <v>0.17391304347826086</v>
      </c>
      <c r="CA41">
        <f>(($AO$37-$AQ$35)/($AQ$36-$AQ$35))</f>
        <v>0.47826086956521741</v>
      </c>
      <c r="CB41">
        <f>1-(($AP$36-$AQ$35)/($AQ$36-$AQ$35))</f>
        <v>0.13043478260869568</v>
      </c>
    </row>
    <row r="42" spans="1:80" x14ac:dyDescent="0.25">
      <c r="A42">
        <v>41</v>
      </c>
      <c r="B42">
        <v>60.816742000000012</v>
      </c>
      <c r="C42" s="3">
        <v>1</v>
      </c>
      <c r="P42">
        <v>1</v>
      </c>
      <c r="Q42" t="str">
        <f>CONCATENATE(C42,E42,G42,I42)</f>
        <v>1</v>
      </c>
      <c r="R42">
        <v>2</v>
      </c>
      <c r="X42" t="s">
        <v>276</v>
      </c>
      <c r="Y42" t="s">
        <v>263</v>
      </c>
      <c r="AN42">
        <v>1072</v>
      </c>
      <c r="AO42">
        <v>1022</v>
      </c>
      <c r="AP42">
        <v>1093</v>
      </c>
      <c r="AQ42">
        <v>1074</v>
      </c>
      <c r="AT42">
        <f>(($AO$38-$AN$36)/($AN$37-$AN$36))</f>
        <v>0.32</v>
      </c>
      <c r="AU42">
        <f>(($AP$37-$AN$36)/($AN$37-$AN$36))</f>
        <v>0.6</v>
      </c>
      <c r="AV42">
        <f>(($AQ$37-$AN$36)/($AN$37-$AN$36))</f>
        <v>0.72</v>
      </c>
      <c r="AW42">
        <f>(($AN$36-$AO$37)/($AO$38-$AO$37))</f>
        <v>0.69230769230769229</v>
      </c>
      <c r="AX42">
        <f>(($AP$36-$AO$37)/($AO$38-$AO$37))</f>
        <v>0.34615384615384615</v>
      </c>
      <c r="AY42">
        <f>(($AQ$36-$AO$37)/($AO$38-$AO$37))</f>
        <v>0.46153846153846156</v>
      </c>
      <c r="AZ42">
        <f>(($AN$36-$AP$36)/($AP$37-$AP$36))</f>
        <v>0.375</v>
      </c>
      <c r="BA42">
        <f>(($AO$38-$AP$36)/($AP$37-$AP$36))</f>
        <v>0.70833333333333337</v>
      </c>
      <c r="BB42">
        <f>(($AQ$36-$AP$36)/($AP$37-$AP$36))</f>
        <v>0.125</v>
      </c>
      <c r="BC42">
        <f>(($AN$36-$AQ$36)/($AQ$37-$AQ$36))</f>
        <v>0.25</v>
      </c>
      <c r="BD42">
        <f>(($AO$38-$AQ$36)/($AQ$37-$AQ$36))</f>
        <v>0.58333333333333337</v>
      </c>
      <c r="BE42">
        <f>(($AP$37-$AQ$36)/($AQ$37-$AQ$36))</f>
        <v>0.875</v>
      </c>
      <c r="BG42">
        <v>2</v>
      </c>
      <c r="BH42">
        <v>222</v>
      </c>
      <c r="BI42">
        <f>($BH$46-$BH$43)/200</f>
        <v>0.08</v>
      </c>
      <c r="BQ42">
        <f>(($AO$38-$AN$36)/($AN$37-$AN$36))</f>
        <v>0.32</v>
      </c>
      <c r="BR42">
        <f>1-(($AP$37-$AN$36)/($AN$37-$AN$36))</f>
        <v>0.4</v>
      </c>
      <c r="BS42">
        <f>1-(($AQ$37-$AN$36)/($AN$37-$AN$36))</f>
        <v>0.28000000000000003</v>
      </c>
      <c r="BT42">
        <f>1-(($AN$36-$AO$37)/($AO$38-$AO$37))</f>
        <v>0.30769230769230771</v>
      </c>
      <c r="BU42">
        <f>(($AP$36-$AO$37)/($AO$38-$AO$37))</f>
        <v>0.34615384615384615</v>
      </c>
      <c r="BV42">
        <f>(($AQ$36-$AO$37)/($AO$38-$AO$37))</f>
        <v>0.46153846153846156</v>
      </c>
      <c r="BW42">
        <f>(($AN$36-$AP$36)/($AP$37-$AP$36))</f>
        <v>0.375</v>
      </c>
      <c r="BX42">
        <f>1-(($AO$38-$AP$36)/($AP$37-$AP$36))</f>
        <v>0.29166666666666663</v>
      </c>
      <c r="BY42">
        <f>(($AQ$36-$AP$36)/($AP$37-$AP$36))</f>
        <v>0.125</v>
      </c>
      <c r="BZ42">
        <f>(($AN$36-$AQ$36)/($AQ$37-$AQ$36))</f>
        <v>0.25</v>
      </c>
      <c r="CA42">
        <f>1-(($AO$38-$AQ$36)/($AQ$37-$AQ$36))</f>
        <v>0.41666666666666663</v>
      </c>
      <c r="CB42">
        <f>1-(($AP$37-$AQ$36)/($AQ$37-$AQ$36))</f>
        <v>0.125</v>
      </c>
    </row>
    <row r="43" spans="1:80" x14ac:dyDescent="0.25">
      <c r="A43">
        <v>42</v>
      </c>
      <c r="B43">
        <v>60.836536000000017</v>
      </c>
      <c r="C43" s="3">
        <v>1</v>
      </c>
      <c r="P43">
        <v>1</v>
      </c>
      <c r="Q43" t="str">
        <f>CONCATENATE(C43,E43,G43,I43)</f>
        <v>1</v>
      </c>
      <c r="R43">
        <v>3</v>
      </c>
      <c r="X43" t="s">
        <v>274</v>
      </c>
      <c r="Y43" t="s">
        <v>266</v>
      </c>
      <c r="AB43" t="s">
        <v>276</v>
      </c>
      <c r="AC43" t="str">
        <f>CONCATENATE($R43,$R44,$R45,$R46)</f>
        <v>3412</v>
      </c>
      <c r="AN43">
        <v>1107</v>
      </c>
      <c r="AO43">
        <v>1087</v>
      </c>
      <c r="AP43">
        <v>1122</v>
      </c>
      <c r="AQ43">
        <v>1101</v>
      </c>
      <c r="AT43">
        <f>(($AO$39-$AN$37)/($AN$38-$AN$37))</f>
        <v>0.34782608695652173</v>
      </c>
      <c r="AU43">
        <f>(($AP$38-$AN$37)/($AN$38-$AN$37))</f>
        <v>0.65217391304347827</v>
      </c>
      <c r="AV43">
        <f>(($AQ$38-$AN$37)/($AN$38-$AN$37))</f>
        <v>0.73913043478260865</v>
      </c>
      <c r="AW43">
        <f>(($AN$37-$AO$38)/($AO$39-$AO$38))</f>
        <v>0.68</v>
      </c>
      <c r="AX43">
        <f>(($AP$37-$AO$38)/($AO$39-$AO$38))</f>
        <v>0.28000000000000003</v>
      </c>
      <c r="AY43">
        <f>(($AQ$37-$AO$38)/($AO$39-$AO$38))</f>
        <v>0.4</v>
      </c>
      <c r="AZ43">
        <f>(($AN$37-$AP$37)/($AP$38-$AP$37))</f>
        <v>0.4</v>
      </c>
      <c r="BA43">
        <f>(($AO$39-$AP$37)/($AP$38-$AP$37))</f>
        <v>0.72</v>
      </c>
      <c r="BB43">
        <f>(($AQ$37-$AP$37)/($AP$38-$AP$37))</f>
        <v>0.12</v>
      </c>
      <c r="BC43">
        <f>(($AN$37-$AQ$37)/($AQ$38-$AQ$37))</f>
        <v>0.29166666666666669</v>
      </c>
      <c r="BD43">
        <f>(($AO$39-$AQ$37)/($AQ$38-$AQ$37))</f>
        <v>0.625</v>
      </c>
      <c r="BE43">
        <f>(($AP$38-$AQ$37)/($AQ$38-$AQ$37))</f>
        <v>0.91666666666666663</v>
      </c>
      <c r="BG43">
        <v>3</v>
      </c>
      <c r="BH43">
        <v>229</v>
      </c>
      <c r="BI43">
        <f>($BH$52-$BH$49)/200</f>
        <v>0.08</v>
      </c>
      <c r="BQ43">
        <f>(($AO$39-$AN$37)/($AN$38-$AN$37))</f>
        <v>0.34782608695652173</v>
      </c>
      <c r="BR43">
        <f>1-(($AP$38-$AN$37)/($AN$38-$AN$37))</f>
        <v>0.34782608695652173</v>
      </c>
      <c r="BS43">
        <f>1-(($AQ$38-$AN$37)/($AN$38-$AN$37))</f>
        <v>0.26086956521739135</v>
      </c>
      <c r="BT43">
        <f>1-(($AN$37-$AO$38)/($AO$39-$AO$38))</f>
        <v>0.31999999999999995</v>
      </c>
      <c r="BU43">
        <f>(($AP$37-$AO$38)/($AO$39-$AO$38))</f>
        <v>0.28000000000000003</v>
      </c>
      <c r="BV43">
        <f>(($AQ$37-$AO$38)/($AO$39-$AO$38))</f>
        <v>0.4</v>
      </c>
      <c r="BW43">
        <f>(($AN$37-$AP$37)/($AP$38-$AP$37))</f>
        <v>0.4</v>
      </c>
      <c r="BX43">
        <f>1-(($AO$39-$AP$37)/($AP$38-$AP$37))</f>
        <v>0.28000000000000003</v>
      </c>
      <c r="BY43">
        <f>(($AQ$37-$AP$37)/($AP$38-$AP$37))</f>
        <v>0.12</v>
      </c>
      <c r="BZ43">
        <f>(($AN$37-$AQ$37)/($AQ$38-$AQ$37))</f>
        <v>0.29166666666666669</v>
      </c>
      <c r="CA43">
        <f>1-(($AO$39-$AQ$37)/($AQ$38-$AQ$37))</f>
        <v>0.375</v>
      </c>
      <c r="CB43">
        <f>1-(($AP$38-$AQ$37)/($AQ$38-$AQ$37))</f>
        <v>8.333333333333337E-2</v>
      </c>
    </row>
    <row r="44" spans="1:80" x14ac:dyDescent="0.25">
      <c r="A44">
        <v>43</v>
      </c>
      <c r="B44">
        <v>60.846275000000013</v>
      </c>
      <c r="C44" s="3">
        <v>1</v>
      </c>
      <c r="P44">
        <v>1</v>
      </c>
      <c r="Q44" t="str">
        <f>CONCATENATE(C44,E44,G44,I44)</f>
        <v>1</v>
      </c>
      <c r="R44">
        <v>4</v>
      </c>
      <c r="X44" t="s">
        <v>275</v>
      </c>
      <c r="Y44" t="s">
        <v>267</v>
      </c>
      <c r="AN44">
        <v>1132</v>
      </c>
      <c r="AO44">
        <v>1117</v>
      </c>
      <c r="AP44">
        <v>1147</v>
      </c>
      <c r="AQ44">
        <v>1127</v>
      </c>
      <c r="AT44">
        <f>(($AO$40-$AN$38)/($AN$39-$AN$38))</f>
        <v>0.36363636363636365</v>
      </c>
      <c r="AU44">
        <f>(($AP$39-$AN$38)/($AN$39-$AN$38))</f>
        <v>0.63636363636363635</v>
      </c>
      <c r="AV44">
        <f>(($AQ$39-$AN$38)/($AN$39-$AN$38))</f>
        <v>0.72727272727272729</v>
      </c>
      <c r="AW44">
        <f>(($AN$38-$AO$39)/($AO$40-$AO$39))</f>
        <v>0.65217391304347827</v>
      </c>
      <c r="AX44">
        <f>(($AP$38-$AO$39)/($AO$40-$AO$39))</f>
        <v>0.30434782608695654</v>
      </c>
      <c r="AY44">
        <f>(($AQ$38-$AO$39)/($AO$40-$AO$39))</f>
        <v>0.39130434782608697</v>
      </c>
      <c r="AZ44">
        <f>(($AN$38-$AP$38)/($AP$39-$AP$38))</f>
        <v>0.36363636363636365</v>
      </c>
      <c r="BA44">
        <f>(($AO$40-$AP$38)/($AP$39-$AP$38))</f>
        <v>0.72727272727272729</v>
      </c>
      <c r="BB44">
        <f>(($AQ$38-$AP$38)/($AP$39-$AP$38))</f>
        <v>9.0909090909090912E-2</v>
      </c>
      <c r="BC44">
        <f>(($AN$38-$AQ$38)/($AQ$39-$AQ$38))</f>
        <v>0.27272727272727271</v>
      </c>
      <c r="BD44">
        <f>(($AO$40-$AQ$38)/($AQ$39-$AQ$38))</f>
        <v>0.63636363636363635</v>
      </c>
      <c r="BE44">
        <f>(($AP$39-$AQ$38)/($AQ$39-$AQ$38))</f>
        <v>0.90909090909090906</v>
      </c>
      <c r="BG44">
        <v>4</v>
      </c>
      <c r="BH44">
        <v>232</v>
      </c>
      <c r="BI44">
        <f>($BH$53-$BH$50)/200</f>
        <v>0.13</v>
      </c>
      <c r="BQ44">
        <f>(($AO$40-$AN$38)/($AN$39-$AN$38))</f>
        <v>0.36363636363636365</v>
      </c>
      <c r="BR44">
        <f>1-(($AP$39-$AN$38)/($AN$39-$AN$38))</f>
        <v>0.36363636363636365</v>
      </c>
      <c r="BS44">
        <f>1-(($AQ$39-$AN$38)/($AN$39-$AN$38))</f>
        <v>0.27272727272727271</v>
      </c>
      <c r="BT44">
        <f>1-(($AN$38-$AO$39)/($AO$40-$AO$39))</f>
        <v>0.34782608695652173</v>
      </c>
      <c r="BU44">
        <f>(($AP$38-$AO$39)/($AO$40-$AO$39))</f>
        <v>0.30434782608695654</v>
      </c>
      <c r="BV44">
        <f>(($AQ$38-$AO$39)/($AO$40-$AO$39))</f>
        <v>0.39130434782608697</v>
      </c>
      <c r="BW44">
        <f>(($AN$38-$AP$38)/($AP$39-$AP$38))</f>
        <v>0.36363636363636365</v>
      </c>
      <c r="BX44">
        <f>1-(($AO$40-$AP$38)/($AP$39-$AP$38))</f>
        <v>0.27272727272727271</v>
      </c>
      <c r="BY44">
        <f>(($AQ$38-$AP$38)/($AP$39-$AP$38))</f>
        <v>9.0909090909090912E-2</v>
      </c>
      <c r="BZ44">
        <f>(($AN$38-$AQ$38)/($AQ$39-$AQ$38))</f>
        <v>0.27272727272727271</v>
      </c>
      <c r="CA44">
        <f>1-(($AO$40-$AQ$38)/($AQ$39-$AQ$38))</f>
        <v>0.36363636363636365</v>
      </c>
      <c r="CB44">
        <f>1-(($AP$39-$AQ$38)/($AQ$39-$AQ$38))</f>
        <v>9.0909090909090939E-2</v>
      </c>
    </row>
    <row r="45" spans="1:80" x14ac:dyDescent="0.25">
      <c r="A45">
        <v>44</v>
      </c>
      <c r="B45">
        <v>60.876426000000016</v>
      </c>
      <c r="C45" s="3">
        <v>1</v>
      </c>
      <c r="D45">
        <v>69.300046000000009</v>
      </c>
      <c r="E45" s="5">
        <v>2</v>
      </c>
      <c r="P45">
        <v>2</v>
      </c>
      <c r="Q45" t="str">
        <f>CONCATENATE(C45,E45,G45,I45)</f>
        <v>12</v>
      </c>
      <c r="R45">
        <v>1</v>
      </c>
      <c r="X45" t="s">
        <v>277</v>
      </c>
      <c r="Y45" t="s">
        <v>268</v>
      </c>
      <c r="AN45">
        <v>1155</v>
      </c>
      <c r="AO45">
        <v>1140</v>
      </c>
      <c r="AP45">
        <v>1170</v>
      </c>
      <c r="AQ45">
        <v>1150</v>
      </c>
      <c r="AT45">
        <f>(($AO$41-$AN$39)/($AN$40-$AN$39))</f>
        <v>0.31818181818181818</v>
      </c>
      <c r="AU45">
        <f>(($AP$40-$AN$39)/($AN$40-$AN$39))</f>
        <v>0.68181818181818177</v>
      </c>
      <c r="AV45">
        <f>(($AQ$40-$AN$39)/($AN$40-$AN$39))</f>
        <v>0.77272727272727271</v>
      </c>
      <c r="AW45">
        <f>(($AN$39-$AO$40)/($AO$41-$AO$40))</f>
        <v>0.66666666666666663</v>
      </c>
      <c r="AX45">
        <f>(($AP$39-$AO$40)/($AO$41-$AO$40))</f>
        <v>0.2857142857142857</v>
      </c>
      <c r="AY45">
        <f>(($AQ$39-$AO$40)/($AO$41-$AO$40))</f>
        <v>0.38095238095238093</v>
      </c>
      <c r="AZ45">
        <f>(($AN$39-$AP$39)/($AP$40-$AP$39))</f>
        <v>0.34782608695652173</v>
      </c>
      <c r="BA45">
        <f>(($AO$41-$AP$39)/($AP$40-$AP$39))</f>
        <v>0.65217391304347827</v>
      </c>
      <c r="BB45">
        <f>(($AQ$39-$AP$39)/($AP$40-$AP$39))</f>
        <v>8.6956521739130432E-2</v>
      </c>
      <c r="BC45">
        <f>(($AN$39-$AQ$39)/($AQ$40-$AQ$39))</f>
        <v>0.2608695652173913</v>
      </c>
      <c r="BD45">
        <f>(($AO$41-$AQ$39)/($AQ$40-$AQ$39))</f>
        <v>0.56521739130434778</v>
      </c>
      <c r="BE45">
        <f>(($AP$40-$AQ$39)/($AQ$40-$AQ$39))</f>
        <v>0.91304347826086951</v>
      </c>
      <c r="BG45">
        <v>1</v>
      </c>
      <c r="BH45">
        <v>237</v>
      </c>
      <c r="BI45">
        <f>($BH$54-$BH$51)/200</f>
        <v>7.0000000000000007E-2</v>
      </c>
      <c r="BQ45">
        <f>(($AO$41-$AN$39)/($AN$40-$AN$39))</f>
        <v>0.31818181818181818</v>
      </c>
      <c r="BR45">
        <f>1-(($AP$40-$AN$39)/($AN$40-$AN$39))</f>
        <v>0.31818181818181823</v>
      </c>
      <c r="BS45">
        <f>1-(($AQ$40-$AN$39)/($AN$40-$AN$39))</f>
        <v>0.22727272727272729</v>
      </c>
      <c r="BT45">
        <f>1-(($AN$39-$AO$40)/($AO$41-$AO$40))</f>
        <v>0.33333333333333337</v>
      </c>
      <c r="BU45">
        <f>(($AP$39-$AO$40)/($AO$41-$AO$40))</f>
        <v>0.2857142857142857</v>
      </c>
      <c r="BV45">
        <f>(($AQ$39-$AO$40)/($AO$41-$AO$40))</f>
        <v>0.38095238095238093</v>
      </c>
      <c r="BW45">
        <f>(($AN$39-$AP$39)/($AP$40-$AP$39))</f>
        <v>0.34782608695652173</v>
      </c>
      <c r="BX45">
        <f>1-(($AO$41-$AP$39)/($AP$40-$AP$39))</f>
        <v>0.34782608695652173</v>
      </c>
      <c r="BY45">
        <f>(($AQ$39-$AP$39)/($AP$40-$AP$39))</f>
        <v>8.6956521739130432E-2</v>
      </c>
      <c r="BZ45">
        <f>(($AN$39-$AQ$39)/($AQ$40-$AQ$39))</f>
        <v>0.2608695652173913</v>
      </c>
      <c r="CA45">
        <f>1-(($AO$41-$AQ$39)/($AQ$40-$AQ$39))</f>
        <v>0.43478260869565222</v>
      </c>
      <c r="CB45">
        <f>1-(($AP$40-$AQ$39)/($AQ$40-$AQ$39))</f>
        <v>8.6956521739130488E-2</v>
      </c>
    </row>
    <row r="46" spans="1:80" x14ac:dyDescent="0.25">
      <c r="A46">
        <v>45</v>
      </c>
      <c r="B46">
        <v>60.807460000000013</v>
      </c>
      <c r="C46" s="3">
        <v>1</v>
      </c>
      <c r="D46">
        <v>69.230605000000011</v>
      </c>
      <c r="E46" s="5">
        <v>2</v>
      </c>
      <c r="P46">
        <v>2</v>
      </c>
      <c r="Q46" t="str">
        <f>CONCATENATE(C46,E46,G46,I46)</f>
        <v>12</v>
      </c>
      <c r="R46">
        <v>2</v>
      </c>
      <c r="X46" t="s">
        <v>277</v>
      </c>
      <c r="Y46" t="s">
        <v>269</v>
      </c>
      <c r="AN46">
        <v>1178</v>
      </c>
      <c r="AO46">
        <v>1162</v>
      </c>
      <c r="AP46">
        <v>1195</v>
      </c>
      <c r="AQ46">
        <v>1173</v>
      </c>
      <c r="AT46">
        <f>(($AO$42-$AN$40)/($AN$41-$AN$40))</f>
        <v>0.33333333333333331</v>
      </c>
      <c r="AU46">
        <f>(($AP$41-$AN$40)/($AN$41-$AN$40))</f>
        <v>0.8571428571428571</v>
      </c>
      <c r="AV46">
        <f>(($AQ$41-$AN$40)/($AN$41-$AN$40))</f>
        <v>0.95238095238095233</v>
      </c>
      <c r="AW46">
        <f>(($AN$40-$AO$41)/($AO$42-$AO$41))</f>
        <v>0.68181818181818177</v>
      </c>
      <c r="AX46">
        <f>(($AP$40-$AO$41)/($AO$42-$AO$41))</f>
        <v>0.36363636363636365</v>
      </c>
      <c r="AY46">
        <f>(($AQ$40-$AO$41)/($AO$42-$AO$41))</f>
        <v>0.45454545454545453</v>
      </c>
      <c r="AZ46">
        <f>(($AN$40-$AP$40)/($AP$41-$AP$40))</f>
        <v>0.28000000000000003</v>
      </c>
      <c r="BA46">
        <f>(($AO$42-$AP$40)/($AP$41-$AP$40))</f>
        <v>0.56000000000000005</v>
      </c>
      <c r="BB46">
        <f>(($AQ$40-$AP$40)/($AP$41-$AP$40))</f>
        <v>0.08</v>
      </c>
      <c r="BC46">
        <f>(($AN$40-$AQ$40)/($AQ$41-$AQ$40))</f>
        <v>0.2</v>
      </c>
      <c r="BD46">
        <f>(($AO$42-$AQ$40)/($AQ$41-$AQ$40))</f>
        <v>0.48</v>
      </c>
      <c r="BE46">
        <f>(($AP$41-$AQ$40)/($AQ$41-$AQ$40))</f>
        <v>0.92</v>
      </c>
      <c r="BG46">
        <v>2</v>
      </c>
      <c r="BH46">
        <v>245</v>
      </c>
      <c r="BI46">
        <f>($BH$55-$BH$52)/200</f>
        <v>0.11</v>
      </c>
      <c r="BQ46">
        <f>(($AO$42-$AN$40)/($AN$41-$AN$40))</f>
        <v>0.33333333333333331</v>
      </c>
      <c r="BR46">
        <f>1-(($AP$41-$AN$40)/($AN$41-$AN$40))</f>
        <v>0.1428571428571429</v>
      </c>
      <c r="BS46">
        <f>1-(($AQ$41-$AN$40)/($AN$41-$AN$40))</f>
        <v>4.7619047619047672E-2</v>
      </c>
      <c r="BT46">
        <f>1-(($AN$40-$AO$41)/($AO$42-$AO$41))</f>
        <v>0.31818181818181823</v>
      </c>
      <c r="BU46">
        <f>(($AP$40-$AO$41)/($AO$42-$AO$41))</f>
        <v>0.36363636363636365</v>
      </c>
      <c r="BV46">
        <f>(($AQ$40-$AO$41)/($AO$42-$AO$41))</f>
        <v>0.45454545454545453</v>
      </c>
      <c r="BW46">
        <f>(($AN$40-$AP$40)/($AP$41-$AP$40))</f>
        <v>0.28000000000000003</v>
      </c>
      <c r="BX46">
        <f>1-(($AO$42-$AP$40)/($AP$41-$AP$40))</f>
        <v>0.43999999999999995</v>
      </c>
      <c r="BY46">
        <f>(($AQ$40-$AP$40)/($AP$41-$AP$40))</f>
        <v>0.08</v>
      </c>
      <c r="BZ46">
        <f>(($AN$40-$AQ$40)/($AQ$41-$AQ$40))</f>
        <v>0.2</v>
      </c>
      <c r="CA46">
        <f>(($AO$42-$AQ$40)/($AQ$41-$AQ$40))</f>
        <v>0.48</v>
      </c>
      <c r="CB46">
        <f>1-(($AP$41-$AQ$40)/($AQ$41-$AQ$40))</f>
        <v>7.999999999999996E-2</v>
      </c>
    </row>
    <row r="47" spans="1:80" x14ac:dyDescent="0.25">
      <c r="A47">
        <v>46</v>
      </c>
      <c r="B47">
        <v>60.764473000000017</v>
      </c>
      <c r="C47" s="3">
        <v>1</v>
      </c>
      <c r="D47">
        <v>69.221060000000008</v>
      </c>
      <c r="E47" s="5">
        <v>2</v>
      </c>
      <c r="P47">
        <v>2</v>
      </c>
      <c r="Q47" t="str">
        <f>CONCATENATE(C47,E47,G47,I47)</f>
        <v>12</v>
      </c>
      <c r="R47" t="s">
        <v>22</v>
      </c>
      <c r="X47" t="s">
        <v>277</v>
      </c>
      <c r="Y47" t="s">
        <v>270</v>
      </c>
      <c r="AN47">
        <v>1202</v>
      </c>
      <c r="AO47">
        <v>1185</v>
      </c>
      <c r="AP47">
        <v>1218</v>
      </c>
      <c r="AQ47">
        <v>1197</v>
      </c>
      <c r="BG47" t="s">
        <v>22</v>
      </c>
      <c r="BH47">
        <v>251</v>
      </c>
      <c r="BI47">
        <f>($BH$56-$BH$53)/200</f>
        <v>7.4999999999999997E-2</v>
      </c>
    </row>
    <row r="48" spans="1:80" x14ac:dyDescent="0.25">
      <c r="A48">
        <v>47</v>
      </c>
      <c r="D48">
        <v>69.241917000000001</v>
      </c>
      <c r="E48" s="5">
        <v>2</v>
      </c>
      <c r="P48">
        <v>1</v>
      </c>
      <c r="Q48" t="str">
        <f>CONCATENATE(C48,E48,G48,I48)</f>
        <v>2</v>
      </c>
      <c r="R48" t="s">
        <v>22</v>
      </c>
      <c r="X48" t="s">
        <v>275</v>
      </c>
      <c r="Y48" t="s">
        <v>271</v>
      </c>
      <c r="AN48">
        <v>1227</v>
      </c>
      <c r="AO48">
        <v>1211</v>
      </c>
      <c r="AP48">
        <v>1242</v>
      </c>
      <c r="AQ48">
        <v>1221</v>
      </c>
      <c r="BG48" t="s">
        <v>22</v>
      </c>
      <c r="BH48">
        <v>284</v>
      </c>
      <c r="BI48">
        <f>($BH$57-$BH$54)/200</f>
        <v>0.12</v>
      </c>
    </row>
    <row r="49" spans="1:80" x14ac:dyDescent="0.25">
      <c r="A49">
        <v>48</v>
      </c>
      <c r="D49">
        <v>69.216010000000011</v>
      </c>
      <c r="E49" s="5">
        <v>2</v>
      </c>
      <c r="P49">
        <v>1</v>
      </c>
      <c r="Q49" t="str">
        <f>CONCATENATE(C49,E49,G49,I49)</f>
        <v>2</v>
      </c>
      <c r="R49">
        <v>2</v>
      </c>
      <c r="X49" t="s">
        <v>274</v>
      </c>
      <c r="Y49" t="s">
        <v>260</v>
      </c>
      <c r="AB49" t="s">
        <v>274</v>
      </c>
      <c r="AC49" t="str">
        <f>CONCATENATE($R49,$R50,$R51,$R52)</f>
        <v>2314</v>
      </c>
      <c r="AN49">
        <v>1250</v>
      </c>
      <c r="AO49">
        <v>1236</v>
      </c>
      <c r="AP49">
        <v>1266</v>
      </c>
      <c r="AQ49">
        <v>1245</v>
      </c>
      <c r="AT49">
        <f>(($AO$43-$AN$42)/($AN$43-$AN$42))</f>
        <v>0.42857142857142855</v>
      </c>
      <c r="AU49">
        <f>(($AP$42-$AN$42)/($AN$43-$AN$42))</f>
        <v>0.6</v>
      </c>
      <c r="AV49">
        <f>(($AQ$42-$AN$42)/($AN$43-$AN$42))</f>
        <v>5.7142857142857141E-2</v>
      </c>
      <c r="AW49">
        <f>(($AN$43-$AO$43)/($AO$44-$AO$43))</f>
        <v>0.66666666666666663</v>
      </c>
      <c r="AX49">
        <f>(($AP$42-$AO$43)/($AO$44-$AO$43))</f>
        <v>0.2</v>
      </c>
      <c r="AY49">
        <f>(($AQ$43-$AO$43)/($AO$44-$AO$43))</f>
        <v>0.46666666666666667</v>
      </c>
      <c r="AZ49">
        <f>(($AN$43-$AP$42)/($AP$43-$AP$42))</f>
        <v>0.48275862068965519</v>
      </c>
      <c r="BA49">
        <f>(($AO$44-$AP$42)/($AP$43-$AP$42))</f>
        <v>0.82758620689655171</v>
      </c>
      <c r="BB49">
        <f>(($AQ$43-$AP$42)/($AP$43-$AP$42))</f>
        <v>0.27586206896551724</v>
      </c>
      <c r="BC49">
        <f>(($AN$43-$AQ$43)/($AQ$44-$AQ$43))</f>
        <v>0.23076923076923078</v>
      </c>
      <c r="BD49">
        <f>(($AO$43-$AQ$42)/($AQ$43-$AQ$42))</f>
        <v>0.48148148148148145</v>
      </c>
      <c r="BE49">
        <f>(($AP$42-$AQ$42)/($AQ$43-$AQ$42))</f>
        <v>0.70370370370370372</v>
      </c>
      <c r="BG49">
        <v>2</v>
      </c>
      <c r="BH49">
        <v>286</v>
      </c>
      <c r="BI49">
        <f>($BH$58-$BH$55)/200</f>
        <v>7.4999999999999997E-2</v>
      </c>
      <c r="BQ49">
        <f>(($AO$43-$AN$42)/($AN$43-$AN$42))</f>
        <v>0.42857142857142855</v>
      </c>
      <c r="BR49">
        <f>1-(($AP$42-$AN$42)/($AN$43-$AN$42))</f>
        <v>0.4</v>
      </c>
      <c r="BS49">
        <f>(($AQ$42-$AN$42)/($AN$43-$AN$42))</f>
        <v>5.7142857142857141E-2</v>
      </c>
      <c r="BT49">
        <f>1-(($AN$43-$AO$43)/($AO$44-$AO$43))</f>
        <v>0.33333333333333337</v>
      </c>
      <c r="BU49">
        <f>(($AP$42-$AO$43)/($AO$44-$AO$43))</f>
        <v>0.2</v>
      </c>
      <c r="BV49">
        <f>(($AQ$43-$AO$43)/($AO$44-$AO$43))</f>
        <v>0.46666666666666667</v>
      </c>
      <c r="BW49">
        <f>(($AN$43-$AP$42)/($AP$43-$AP$42))</f>
        <v>0.48275862068965519</v>
      </c>
      <c r="BX49">
        <f>1-(($AO$44-$AP$42)/($AP$43-$AP$42))</f>
        <v>0.17241379310344829</v>
      </c>
      <c r="BY49">
        <f>(($AQ$43-$AP$42)/($AP$43-$AP$42))</f>
        <v>0.27586206896551724</v>
      </c>
      <c r="BZ49">
        <f>(($AN$43-$AQ$43)/($AQ$44-$AQ$43))</f>
        <v>0.23076923076923078</v>
      </c>
      <c r="CA49">
        <f>(($AO$43-$AQ$42)/($AQ$43-$AQ$42))</f>
        <v>0.48148148148148145</v>
      </c>
      <c r="CB49">
        <f>1-(($AP$42-$AQ$42)/($AQ$43-$AQ$42))</f>
        <v>0.29629629629629628</v>
      </c>
    </row>
    <row r="50" spans="1:80" x14ac:dyDescent="0.25">
      <c r="A50">
        <v>49</v>
      </c>
      <c r="D50">
        <v>69.231059000000002</v>
      </c>
      <c r="E50" s="5">
        <v>2</v>
      </c>
      <c r="P50">
        <v>1</v>
      </c>
      <c r="Q50" t="str">
        <f>CONCATENATE(C50,E50,G50,I50)</f>
        <v>2</v>
      </c>
      <c r="R50">
        <v>3</v>
      </c>
      <c r="X50" t="s">
        <v>274</v>
      </c>
      <c r="Y50" t="s">
        <v>272</v>
      </c>
      <c r="AN50">
        <v>1273</v>
      </c>
      <c r="AO50">
        <v>1258</v>
      </c>
      <c r="AP50">
        <v>1289</v>
      </c>
      <c r="AQ50">
        <v>1269</v>
      </c>
      <c r="AT50">
        <f>(($AO$44-$AN$43)/($AN$44-$AN$43))</f>
        <v>0.4</v>
      </c>
      <c r="AU50">
        <f>(($AP$43-$AN$43)/($AN$44-$AN$43))</f>
        <v>0.6</v>
      </c>
      <c r="AV50">
        <f>(($AQ$43-$AN$42)/($AN$43-$AN$42))</f>
        <v>0.82857142857142863</v>
      </c>
      <c r="AW50">
        <f>(($AN$44-$AO$44)/($AO$45-$AO$44))</f>
        <v>0.65217391304347827</v>
      </c>
      <c r="AX50">
        <f>(($AP$43-$AO$44)/($AO$45-$AO$44))</f>
        <v>0.21739130434782608</v>
      </c>
      <c r="AY50">
        <f>(($AQ$44-$AO$44)/($AO$45-$AO$44))</f>
        <v>0.43478260869565216</v>
      </c>
      <c r="AZ50">
        <f>(($AN$44-$AP$43)/($AP$44-$AP$43))</f>
        <v>0.4</v>
      </c>
      <c r="BA50">
        <f>(($AO$45-$AP$43)/($AP$44-$AP$43))</f>
        <v>0.72</v>
      </c>
      <c r="BB50">
        <f>(($AQ$44-$AP$43)/($AP$44-$AP$43))</f>
        <v>0.2</v>
      </c>
      <c r="BC50">
        <f>(($AN$44-$AQ$44)/($AQ$45-$AQ$44))</f>
        <v>0.21739130434782608</v>
      </c>
      <c r="BD50">
        <f>(($AO$44-$AQ$43)/($AQ$44-$AQ$43))</f>
        <v>0.61538461538461542</v>
      </c>
      <c r="BE50">
        <f>(($AP$43-$AQ$43)/($AQ$44-$AQ$43))</f>
        <v>0.80769230769230771</v>
      </c>
      <c r="BG50">
        <v>3</v>
      </c>
      <c r="BH50">
        <v>286</v>
      </c>
      <c r="BI50">
        <f>($BH$59-$BH$56)/200</f>
        <v>0.1</v>
      </c>
      <c r="BQ50">
        <f>(($AO$44-$AN$43)/($AN$44-$AN$43))</f>
        <v>0.4</v>
      </c>
      <c r="BR50">
        <f>1-(($AP$43-$AN$43)/($AN$44-$AN$43))</f>
        <v>0.4</v>
      </c>
      <c r="BS50">
        <f>1-(($AQ$43-$AN$42)/($AN$43-$AN$42))</f>
        <v>0.17142857142857137</v>
      </c>
      <c r="BT50">
        <f>1-(($AN$44-$AO$44)/($AO$45-$AO$44))</f>
        <v>0.34782608695652173</v>
      </c>
      <c r="BU50">
        <f>(($AP$43-$AO$44)/($AO$45-$AO$44))</f>
        <v>0.21739130434782608</v>
      </c>
      <c r="BV50">
        <f>(($AQ$44-$AO$44)/($AO$45-$AO$44))</f>
        <v>0.43478260869565216</v>
      </c>
      <c r="BW50">
        <f>(($AN$44-$AP$43)/($AP$44-$AP$43))</f>
        <v>0.4</v>
      </c>
      <c r="BX50">
        <f>1-(($AO$45-$AP$43)/($AP$44-$AP$43))</f>
        <v>0.28000000000000003</v>
      </c>
      <c r="BY50">
        <f>(($AQ$44-$AP$43)/($AP$44-$AP$43))</f>
        <v>0.2</v>
      </c>
      <c r="BZ50">
        <f>(($AN$44-$AQ$44)/($AQ$45-$AQ$44))</f>
        <v>0.21739130434782608</v>
      </c>
      <c r="CA50">
        <f>1-(($AO$44-$AQ$43)/($AQ$44-$AQ$43))</f>
        <v>0.38461538461538458</v>
      </c>
      <c r="CB50">
        <f>1-(($AP$43-$AQ$43)/($AQ$44-$AQ$43))</f>
        <v>0.19230769230769229</v>
      </c>
    </row>
    <row r="51" spans="1:80" x14ac:dyDescent="0.25">
      <c r="A51">
        <v>50</v>
      </c>
      <c r="D51">
        <v>69.184143000000006</v>
      </c>
      <c r="E51" s="5">
        <v>2</v>
      </c>
      <c r="F51">
        <v>63.407840000000014</v>
      </c>
      <c r="G51" s="2">
        <v>3</v>
      </c>
      <c r="P51">
        <v>2</v>
      </c>
      <c r="Q51" t="str">
        <f>CONCATENATE(C51,E51,G51,I51)</f>
        <v>23</v>
      </c>
      <c r="R51">
        <v>1</v>
      </c>
      <c r="X51" t="s">
        <v>274</v>
      </c>
      <c r="Y51" t="s">
        <v>266</v>
      </c>
      <c r="AN51">
        <v>1298</v>
      </c>
      <c r="AO51">
        <v>1282</v>
      </c>
      <c r="AP51">
        <v>1314</v>
      </c>
      <c r="AQ51">
        <v>1293</v>
      </c>
      <c r="AT51">
        <f>(($AO$45-$AN$44)/($AN$45-$AN$44))</f>
        <v>0.34782608695652173</v>
      </c>
      <c r="AU51">
        <f>(($AP$44-$AN$44)/($AN$45-$AN$44))</f>
        <v>0.65217391304347827</v>
      </c>
      <c r="AV51">
        <f>(($AQ$44-$AN$43)/($AN$44-$AN$43))</f>
        <v>0.8</v>
      </c>
      <c r="AW51">
        <f>(($AN$45-$AO$45)/($AO$46-$AO$45))</f>
        <v>0.68181818181818177</v>
      </c>
      <c r="AX51">
        <f>(($AP$44-$AO$45)/($AO$46-$AO$45))</f>
        <v>0.31818181818181818</v>
      </c>
      <c r="AY51">
        <f>(($AQ$45-$AO$45)/($AO$46-$AO$45))</f>
        <v>0.45454545454545453</v>
      </c>
      <c r="AZ51">
        <f>(($AN$45-$AP$44)/($AP$45-$AP$44))</f>
        <v>0.34782608695652173</v>
      </c>
      <c r="BA51">
        <f>(($AO$46-$AP$44)/($AP$45-$AP$44))</f>
        <v>0.65217391304347827</v>
      </c>
      <c r="BB51">
        <f>(($AQ$45-$AP$44)/($AP$45-$AP$44))</f>
        <v>0.13043478260869565</v>
      </c>
      <c r="BC51">
        <f>(($AN$45-$AQ$45)/($AQ$46-$AQ$45))</f>
        <v>0.21739130434782608</v>
      </c>
      <c r="BD51">
        <f>(($AO$45-$AQ$44)/($AQ$45-$AQ$44))</f>
        <v>0.56521739130434778</v>
      </c>
      <c r="BE51">
        <f>(($AP$44-$AQ$44)/($AQ$45-$AQ$44))</f>
        <v>0.86956521739130432</v>
      </c>
      <c r="BG51">
        <v>1</v>
      </c>
      <c r="BH51">
        <v>299</v>
      </c>
      <c r="BI51">
        <f>($BH$60-$BH$57)/200</f>
        <v>0.06</v>
      </c>
      <c r="BQ51">
        <f>(($AO$45-$AN$44)/($AN$45-$AN$44))</f>
        <v>0.34782608695652173</v>
      </c>
      <c r="BR51">
        <f>1-(($AP$44-$AN$44)/($AN$45-$AN$44))</f>
        <v>0.34782608695652173</v>
      </c>
      <c r="BS51">
        <f>1-(($AQ$44-$AN$43)/($AN$44-$AN$43))</f>
        <v>0.19999999999999996</v>
      </c>
      <c r="BT51">
        <f>1-(($AN$45-$AO$45)/($AO$46-$AO$45))</f>
        <v>0.31818181818181823</v>
      </c>
      <c r="BU51">
        <f>(($AP$44-$AO$45)/($AO$46-$AO$45))</f>
        <v>0.31818181818181818</v>
      </c>
      <c r="BV51">
        <f>(($AQ$45-$AO$45)/($AO$46-$AO$45))</f>
        <v>0.45454545454545453</v>
      </c>
      <c r="BW51">
        <f>(($AN$45-$AP$44)/($AP$45-$AP$44))</f>
        <v>0.34782608695652173</v>
      </c>
      <c r="BX51">
        <f>1-(($AO$46-$AP$44)/($AP$45-$AP$44))</f>
        <v>0.34782608695652173</v>
      </c>
      <c r="BY51">
        <f>(($AQ$45-$AP$44)/($AP$45-$AP$44))</f>
        <v>0.13043478260869565</v>
      </c>
      <c r="BZ51">
        <f>(($AN$45-$AQ$45)/($AQ$46-$AQ$45))</f>
        <v>0.21739130434782608</v>
      </c>
      <c r="CA51">
        <f>1-(($AO$45-$AQ$44)/($AQ$45-$AQ$44))</f>
        <v>0.43478260869565222</v>
      </c>
      <c r="CB51">
        <f>1-(($AP$44-$AQ$44)/($AQ$45-$AQ$44))</f>
        <v>0.13043478260869568</v>
      </c>
    </row>
    <row r="52" spans="1:80" x14ac:dyDescent="0.25">
      <c r="A52">
        <v>51</v>
      </c>
      <c r="D52">
        <v>69.119499000000005</v>
      </c>
      <c r="E52" s="5">
        <v>2</v>
      </c>
      <c r="F52">
        <v>63.417888000000012</v>
      </c>
      <c r="G52" s="2">
        <v>3</v>
      </c>
      <c r="P52">
        <v>2</v>
      </c>
      <c r="Q52" t="str">
        <f>CONCATENATE(C52,E52,G52,I52)</f>
        <v>23</v>
      </c>
      <c r="R52">
        <v>4</v>
      </c>
      <c r="X52" t="s">
        <v>275</v>
      </c>
      <c r="Y52" t="s">
        <v>267</v>
      </c>
      <c r="AN52">
        <v>1324</v>
      </c>
      <c r="AO52">
        <v>1309</v>
      </c>
      <c r="AP52">
        <v>1340</v>
      </c>
      <c r="AQ52">
        <v>1320</v>
      </c>
      <c r="AT52">
        <f>(($AO$46-$AN$45)/($AN$46-$AN$45))</f>
        <v>0.30434782608695654</v>
      </c>
      <c r="AU52">
        <f>(($AP$45-$AN$45)/($AN$46-$AN$45))</f>
        <v>0.65217391304347827</v>
      </c>
      <c r="AV52">
        <f>(($AQ$45-$AN$44)/($AN$45-$AN$44))</f>
        <v>0.78260869565217395</v>
      </c>
      <c r="AW52">
        <f>(($AN$46-$AO$46)/($AO$47-$AO$46))</f>
        <v>0.69565217391304346</v>
      </c>
      <c r="AX52">
        <f>(($AP$45-$AO$46)/($AO$47-$AO$46))</f>
        <v>0.34782608695652173</v>
      </c>
      <c r="AY52">
        <f>(($AQ$46-$AO$46)/($AO$47-$AO$46))</f>
        <v>0.47826086956521741</v>
      </c>
      <c r="AZ52">
        <f>(($AN$46-$AP$45)/($AP$46-$AP$45))</f>
        <v>0.32</v>
      </c>
      <c r="BA52">
        <f>(($AO$47-$AP$45)/($AP$46-$AP$45))</f>
        <v>0.6</v>
      </c>
      <c r="BB52">
        <f>(($AQ$46-$AP$45)/($AP$46-$AP$45))</f>
        <v>0.12</v>
      </c>
      <c r="BC52">
        <f>(($AN$46-$AQ$46)/($AQ$47-$AQ$46))</f>
        <v>0.20833333333333334</v>
      </c>
      <c r="BD52">
        <f>(($AO$46-$AQ$45)/($AQ$46-$AQ$45))</f>
        <v>0.52173913043478259</v>
      </c>
      <c r="BE52">
        <f>(($AP$45-$AQ$45)/($AQ$46-$AQ$45))</f>
        <v>0.86956521739130432</v>
      </c>
      <c r="BG52">
        <v>4</v>
      </c>
      <c r="BH52">
        <v>302</v>
      </c>
      <c r="BI52">
        <f>($BH$61-$BH$58)/200</f>
        <v>9.5000000000000001E-2</v>
      </c>
      <c r="BQ52">
        <f>(($AO$46-$AN$45)/($AN$46-$AN$45))</f>
        <v>0.30434782608695654</v>
      </c>
      <c r="BR52">
        <f>1-(($AP$45-$AN$45)/($AN$46-$AN$45))</f>
        <v>0.34782608695652173</v>
      </c>
      <c r="BS52">
        <f>1-(($AQ$45-$AN$44)/($AN$45-$AN$44))</f>
        <v>0.21739130434782605</v>
      </c>
      <c r="BT52">
        <f>1-(($AN$46-$AO$46)/($AO$47-$AO$46))</f>
        <v>0.30434782608695654</v>
      </c>
      <c r="BU52">
        <f>(($AP$45-$AO$46)/($AO$47-$AO$46))</f>
        <v>0.34782608695652173</v>
      </c>
      <c r="BV52">
        <f>(($AQ$46-$AO$46)/($AO$47-$AO$46))</f>
        <v>0.47826086956521741</v>
      </c>
      <c r="BW52">
        <f>(($AN$46-$AP$45)/($AP$46-$AP$45))</f>
        <v>0.32</v>
      </c>
      <c r="BX52">
        <f>1-(($AO$47-$AP$45)/($AP$46-$AP$45))</f>
        <v>0.4</v>
      </c>
      <c r="BY52">
        <f>(($AQ$46-$AP$45)/($AP$46-$AP$45))</f>
        <v>0.12</v>
      </c>
      <c r="BZ52">
        <f>(($AN$46-$AQ$46)/($AQ$47-$AQ$46))</f>
        <v>0.20833333333333334</v>
      </c>
      <c r="CA52">
        <f>1-(($AO$46-$AQ$45)/($AQ$46-$AQ$45))</f>
        <v>0.47826086956521741</v>
      </c>
      <c r="CB52">
        <f>1-(($AP$45-$AQ$45)/($AQ$46-$AQ$45))</f>
        <v>0.13043478260869568</v>
      </c>
    </row>
    <row r="53" spans="1:80" x14ac:dyDescent="0.25">
      <c r="A53">
        <v>52</v>
      </c>
      <c r="D53">
        <v>69.300046000000009</v>
      </c>
      <c r="E53" s="5">
        <v>2</v>
      </c>
      <c r="F53">
        <v>63.446189000000011</v>
      </c>
      <c r="G53" s="2">
        <v>3</v>
      </c>
      <c r="P53">
        <v>2</v>
      </c>
      <c r="Q53" t="str">
        <f>CONCATENATE(C53,E53,G53,I53)</f>
        <v>23</v>
      </c>
      <c r="R53">
        <v>3</v>
      </c>
      <c r="X53" t="s">
        <v>277</v>
      </c>
      <c r="Y53" t="s">
        <v>268</v>
      </c>
      <c r="AB53" t="s">
        <v>277</v>
      </c>
      <c r="AC53" t="str">
        <f>CONCATENATE($R53,$R54,$R55,$R56)</f>
        <v>3214</v>
      </c>
      <c r="AN53">
        <v>1354</v>
      </c>
      <c r="AO53">
        <v>1338</v>
      </c>
      <c r="AP53">
        <v>1400</v>
      </c>
      <c r="AQ53">
        <v>1353</v>
      </c>
      <c r="AT53">
        <f>(($AO$47-$AN$46)/($AN$47-$AN$46))</f>
        <v>0.29166666666666669</v>
      </c>
      <c r="AU53">
        <f>(($AP$46-$AN$46)/($AN$47-$AN$46))</f>
        <v>0.70833333333333337</v>
      </c>
      <c r="AV53">
        <f>(($AQ$46-$AN$45)/($AN$46-$AN$45))</f>
        <v>0.78260869565217395</v>
      </c>
      <c r="AW53">
        <f>(($AN$47-$AO$47)/($AO$48-$AO$47))</f>
        <v>0.65384615384615385</v>
      </c>
      <c r="AX53">
        <f>(($AP$46-$AO$47)/($AO$48-$AO$47))</f>
        <v>0.38461538461538464</v>
      </c>
      <c r="AY53">
        <f>(($AQ$47-$AO$47)/($AO$48-$AO$47))</f>
        <v>0.46153846153846156</v>
      </c>
      <c r="AZ53">
        <f>(($AN$47-$AP$46)/($AP$47-$AP$46))</f>
        <v>0.30434782608695654</v>
      </c>
      <c r="BA53">
        <f>(($AO$48-$AP$46)/($AP$47-$AP$46))</f>
        <v>0.69565217391304346</v>
      </c>
      <c r="BB53">
        <f>(($AQ$47-$AP$46)/($AP$47-$AP$46))</f>
        <v>8.6956521739130432E-2</v>
      </c>
      <c r="BC53">
        <f>(($AN$47-$AQ$47)/($AQ$48-$AQ$47))</f>
        <v>0.20833333333333334</v>
      </c>
      <c r="BD53">
        <f>(($AO$47-$AQ$46)/($AQ$47-$AQ$46))</f>
        <v>0.5</v>
      </c>
      <c r="BE53">
        <f>(($AP$46-$AQ$46)/($AQ$47-$AQ$46))</f>
        <v>0.91666666666666663</v>
      </c>
      <c r="BG53">
        <v>3</v>
      </c>
      <c r="BH53">
        <v>312</v>
      </c>
      <c r="BI53">
        <f>($BH$62-$BH$59)/200</f>
        <v>6.5000000000000002E-2</v>
      </c>
      <c r="BQ53">
        <f>(($AO$47-$AN$46)/($AN$47-$AN$46))</f>
        <v>0.29166666666666669</v>
      </c>
      <c r="BR53">
        <f>1-(($AP$46-$AN$46)/($AN$47-$AN$46))</f>
        <v>0.29166666666666663</v>
      </c>
      <c r="BS53">
        <f>1-(($AQ$46-$AN$45)/($AN$46-$AN$45))</f>
        <v>0.21739130434782605</v>
      </c>
      <c r="BT53">
        <f>1-(($AN$47-$AO$47)/($AO$48-$AO$47))</f>
        <v>0.34615384615384615</v>
      </c>
      <c r="BU53">
        <f>(($AP$46-$AO$47)/($AO$48-$AO$47))</f>
        <v>0.38461538461538464</v>
      </c>
      <c r="BV53">
        <f>(($AQ$47-$AO$47)/($AO$48-$AO$47))</f>
        <v>0.46153846153846156</v>
      </c>
      <c r="BW53">
        <f>(($AN$47-$AP$46)/($AP$47-$AP$46))</f>
        <v>0.30434782608695654</v>
      </c>
      <c r="BX53">
        <f>1-(($AO$48-$AP$46)/($AP$47-$AP$46))</f>
        <v>0.30434782608695654</v>
      </c>
      <c r="BY53">
        <f>(($AQ$47-$AP$46)/($AP$47-$AP$46))</f>
        <v>8.6956521739130432E-2</v>
      </c>
      <c r="BZ53">
        <f>(($AN$47-$AQ$47)/($AQ$48-$AQ$47))</f>
        <v>0.20833333333333334</v>
      </c>
      <c r="CA53">
        <f>(($AO$47-$AQ$46)/($AQ$47-$AQ$46))</f>
        <v>0.5</v>
      </c>
      <c r="CB53">
        <f>1-(($AP$46-$AQ$46)/($AQ$47-$AQ$46))</f>
        <v>8.333333333333337E-2</v>
      </c>
    </row>
    <row r="54" spans="1:80" x14ac:dyDescent="0.25">
      <c r="A54">
        <v>53</v>
      </c>
      <c r="D54">
        <v>69.300046000000009</v>
      </c>
      <c r="E54" s="5">
        <v>2</v>
      </c>
      <c r="F54">
        <v>63.412426000000011</v>
      </c>
      <c r="G54" s="2">
        <v>3</v>
      </c>
      <c r="H54">
        <v>66.033371000000017</v>
      </c>
      <c r="I54" s="4">
        <v>4</v>
      </c>
      <c r="P54">
        <v>3</v>
      </c>
      <c r="Q54" t="str">
        <f>CONCATENATE(C54,E54,G54,I54)</f>
        <v>234</v>
      </c>
      <c r="R54">
        <v>2</v>
      </c>
      <c r="X54" t="s">
        <v>277</v>
      </c>
      <c r="Y54" t="s">
        <v>269</v>
      </c>
      <c r="AN54">
        <v>1410</v>
      </c>
      <c r="AO54">
        <v>1392</v>
      </c>
      <c r="AP54">
        <v>1426</v>
      </c>
      <c r="AQ54">
        <v>1403</v>
      </c>
      <c r="AT54">
        <f>(($AO$48-$AN$47)/($AN$48-$AN$47))</f>
        <v>0.36</v>
      </c>
      <c r="AU54">
        <f>(($AP$47-$AN$47)/($AN$48-$AN$47))</f>
        <v>0.64</v>
      </c>
      <c r="AV54">
        <f>(($AQ$47-$AN$46)/($AN$47-$AN$46))</f>
        <v>0.79166666666666663</v>
      </c>
      <c r="AW54">
        <f>(($AN$48-$AO$48)/($AO$49-$AO$48))</f>
        <v>0.64</v>
      </c>
      <c r="AX54">
        <f>(($AP$47-$AO$48)/($AO$49-$AO$48))</f>
        <v>0.28000000000000003</v>
      </c>
      <c r="AY54">
        <f>(($AQ$48-$AO$48)/($AO$49-$AO$48))</f>
        <v>0.4</v>
      </c>
      <c r="AZ54">
        <f>(($AN$48-$AP$47)/($AP$48-$AP$47))</f>
        <v>0.375</v>
      </c>
      <c r="BA54">
        <f>(($AO$49-$AP$47)/($AP$48-$AP$47))</f>
        <v>0.75</v>
      </c>
      <c r="BB54">
        <f>(($AQ$48-$AP$47)/($AP$48-$AP$47))</f>
        <v>0.125</v>
      </c>
      <c r="BC54">
        <f>(($AN$48-$AQ$48)/($AQ$49-$AQ$48))</f>
        <v>0.25</v>
      </c>
      <c r="BD54">
        <f>(($AO$48-$AQ$47)/($AQ$48-$AQ$47))</f>
        <v>0.58333333333333337</v>
      </c>
      <c r="BE54">
        <f>(($AP$47-$AQ$47)/($AQ$48-$AQ$47))</f>
        <v>0.875</v>
      </c>
      <c r="BG54">
        <v>2</v>
      </c>
      <c r="BH54">
        <v>313</v>
      </c>
      <c r="BI54">
        <f>($BH$63-$BH$60)/200</f>
        <v>0.1</v>
      </c>
      <c r="BQ54">
        <f>(($AO$48-$AN$47)/($AN$48-$AN$47))</f>
        <v>0.36</v>
      </c>
      <c r="BR54">
        <f>1-(($AP$47-$AN$47)/($AN$48-$AN$47))</f>
        <v>0.36</v>
      </c>
      <c r="BS54">
        <f>1-(($AQ$47-$AN$46)/($AN$47-$AN$46))</f>
        <v>0.20833333333333337</v>
      </c>
      <c r="BT54">
        <f>1-(($AN$48-$AO$48)/($AO$49-$AO$48))</f>
        <v>0.36</v>
      </c>
      <c r="BU54">
        <f>(($AP$47-$AO$48)/($AO$49-$AO$48))</f>
        <v>0.28000000000000003</v>
      </c>
      <c r="BV54">
        <f>(($AQ$48-$AO$48)/($AO$49-$AO$48))</f>
        <v>0.4</v>
      </c>
      <c r="BW54">
        <f>(($AN$48-$AP$47)/($AP$48-$AP$47))</f>
        <v>0.375</v>
      </c>
      <c r="BX54">
        <f>1-(($AO$49-$AP$47)/($AP$48-$AP$47))</f>
        <v>0.25</v>
      </c>
      <c r="BY54">
        <f>(($AQ$48-$AP$47)/($AP$48-$AP$47))</f>
        <v>0.125</v>
      </c>
      <c r="BZ54">
        <f>(($AN$48-$AQ$48)/($AQ$49-$AQ$48))</f>
        <v>0.25</v>
      </c>
      <c r="CA54">
        <f>1-(($AO$48-$AQ$47)/($AQ$48-$AQ$47))</f>
        <v>0.41666666666666663</v>
      </c>
      <c r="CB54">
        <f>1-(($AP$47-$AQ$47)/($AQ$48-$AQ$47))</f>
        <v>0.125</v>
      </c>
    </row>
    <row r="55" spans="1:80" x14ac:dyDescent="0.25">
      <c r="A55">
        <v>54</v>
      </c>
      <c r="F55">
        <v>63.427375000000012</v>
      </c>
      <c r="G55" s="2">
        <v>3</v>
      </c>
      <c r="H55">
        <v>65.997909000000021</v>
      </c>
      <c r="I55" s="4">
        <v>4</v>
      </c>
      <c r="P55">
        <v>2</v>
      </c>
      <c r="Q55" t="str">
        <f>CONCATENATE(C55,E55,G55,I55)</f>
        <v>34</v>
      </c>
      <c r="R55">
        <v>1</v>
      </c>
      <c r="X55" t="s">
        <v>277</v>
      </c>
      <c r="Y55" t="s">
        <v>270</v>
      </c>
      <c r="AN55">
        <v>1436</v>
      </c>
      <c r="AO55">
        <v>1419</v>
      </c>
      <c r="AP55">
        <v>1450</v>
      </c>
      <c r="AQ55">
        <v>1429</v>
      </c>
      <c r="AT55">
        <f>(($AO$49-$AN$48)/($AN$49-$AN$48))</f>
        <v>0.39130434782608697</v>
      </c>
      <c r="AU55">
        <f>(($AP$48-$AN$48)/($AN$49-$AN$48))</f>
        <v>0.65217391304347827</v>
      </c>
      <c r="AV55">
        <f>(($AQ$48-$AN$47)/($AN$48-$AN$47))</f>
        <v>0.76</v>
      </c>
      <c r="AW55">
        <f>(($AN$49-$AO$49)/($AO$50-$AO$49))</f>
        <v>0.63636363636363635</v>
      </c>
      <c r="AX55">
        <f>(($AP$48-$AO$49)/($AO$50-$AO$49))</f>
        <v>0.27272727272727271</v>
      </c>
      <c r="AY55">
        <f>(($AQ$49-$AO$49)/($AO$50-$AO$49))</f>
        <v>0.40909090909090912</v>
      </c>
      <c r="AZ55">
        <f>(($AN$49-$AP$48)/($AP$49-$AP$48))</f>
        <v>0.33333333333333331</v>
      </c>
      <c r="BA55">
        <f>(($AO$50-$AP$48)/($AP$49-$AP$48))</f>
        <v>0.66666666666666663</v>
      </c>
      <c r="BB55">
        <f>(($AQ$49-$AP$48)/($AP$49-$AP$48))</f>
        <v>0.125</v>
      </c>
      <c r="BC55">
        <f>(($AN$49-$AQ$49)/($AQ$50-$AQ$49))</f>
        <v>0.20833333333333334</v>
      </c>
      <c r="BD55">
        <f>(($AO$49-$AQ$48)/($AQ$49-$AQ$48))</f>
        <v>0.625</v>
      </c>
      <c r="BE55">
        <f>(($AP$48-$AQ$48)/($AQ$49-$AQ$48))</f>
        <v>0.875</v>
      </c>
      <c r="BG55">
        <v>1</v>
      </c>
      <c r="BH55">
        <v>324</v>
      </c>
      <c r="BI55">
        <f>($BH$64-$BH$61)/200</f>
        <v>7.4999999999999997E-2</v>
      </c>
      <c r="BQ55">
        <f>(($AO$49-$AN$48)/($AN$49-$AN$48))</f>
        <v>0.39130434782608697</v>
      </c>
      <c r="BR55">
        <f>1-(($AP$48-$AN$48)/($AN$49-$AN$48))</f>
        <v>0.34782608695652173</v>
      </c>
      <c r="BS55">
        <f>1-(($AQ$48-$AN$47)/($AN$48-$AN$47))</f>
        <v>0.24</v>
      </c>
      <c r="BT55">
        <f>1-(($AN$49-$AO$49)/($AO$50-$AO$49))</f>
        <v>0.36363636363636365</v>
      </c>
      <c r="BU55">
        <f>(($AP$48-$AO$49)/($AO$50-$AO$49))</f>
        <v>0.27272727272727271</v>
      </c>
      <c r="BV55">
        <f>(($AQ$49-$AO$49)/($AO$50-$AO$49))</f>
        <v>0.40909090909090912</v>
      </c>
      <c r="BW55">
        <f>(($AN$49-$AP$48)/($AP$49-$AP$48))</f>
        <v>0.33333333333333331</v>
      </c>
      <c r="BX55">
        <f>1-(($AO$50-$AP$48)/($AP$49-$AP$48))</f>
        <v>0.33333333333333337</v>
      </c>
      <c r="BY55">
        <f>(($AQ$49-$AP$48)/($AP$49-$AP$48))</f>
        <v>0.125</v>
      </c>
      <c r="BZ55">
        <f>(($AN$49-$AQ$49)/($AQ$50-$AQ$49))</f>
        <v>0.20833333333333334</v>
      </c>
      <c r="CA55">
        <f>1-(($AO$49-$AQ$48)/($AQ$49-$AQ$48))</f>
        <v>0.375</v>
      </c>
      <c r="CB55">
        <f>1-(($AP$48-$AQ$48)/($AQ$49-$AQ$48))</f>
        <v>0.125</v>
      </c>
    </row>
    <row r="56" spans="1:80" x14ac:dyDescent="0.25">
      <c r="A56">
        <v>55</v>
      </c>
      <c r="F56">
        <v>63.419536000000015</v>
      </c>
      <c r="G56" s="2">
        <v>3</v>
      </c>
      <c r="H56">
        <v>65.992599000000013</v>
      </c>
      <c r="I56" s="4">
        <v>4</v>
      </c>
      <c r="P56">
        <v>2</v>
      </c>
      <c r="Q56" t="str">
        <f>CONCATENATE(C56,E56,G56,I56)</f>
        <v>34</v>
      </c>
      <c r="R56">
        <v>4</v>
      </c>
      <c r="X56" t="s">
        <v>277</v>
      </c>
      <c r="Y56" t="s">
        <v>273</v>
      </c>
      <c r="AN56">
        <v>1458</v>
      </c>
      <c r="AO56">
        <v>1444</v>
      </c>
      <c r="AP56">
        <v>1474</v>
      </c>
      <c r="AQ56">
        <v>1453</v>
      </c>
      <c r="AT56">
        <f>(($AO$50-$AN$49)/($AN$50-$AN$49))</f>
        <v>0.34782608695652173</v>
      </c>
      <c r="AU56">
        <f>(($AP$49-$AN$49)/($AN$50-$AN$49))</f>
        <v>0.69565217391304346</v>
      </c>
      <c r="AV56">
        <f>(($AQ$49-$AN$48)/($AN$49-$AN$48))</f>
        <v>0.78260869565217395</v>
      </c>
      <c r="AW56">
        <f>(($AN$50-$AO$50)/($AO$51-$AO$50))</f>
        <v>0.625</v>
      </c>
      <c r="AX56">
        <f>(($AP$49-$AO$50)/($AO$51-$AO$50))</f>
        <v>0.33333333333333331</v>
      </c>
      <c r="AY56">
        <f>(($AQ$50-$AO$50)/($AO$51-$AO$50))</f>
        <v>0.45833333333333331</v>
      </c>
      <c r="AZ56">
        <f>(($AN$50-$AP$49)/($AP$50-$AP$49))</f>
        <v>0.30434782608695654</v>
      </c>
      <c r="BA56">
        <f>(($AO$51-$AP$49)/($AP$50-$AP$49))</f>
        <v>0.69565217391304346</v>
      </c>
      <c r="BB56">
        <f>(($AQ$50-$AP$49)/($AP$50-$AP$49))</f>
        <v>0.13043478260869565</v>
      </c>
      <c r="BC56">
        <f>(($AN$50-$AQ$50)/($AQ$51-$AQ$50))</f>
        <v>0.16666666666666666</v>
      </c>
      <c r="BD56">
        <f>(($AO$50-$AQ$49)/($AQ$50-$AQ$49))</f>
        <v>0.54166666666666663</v>
      </c>
      <c r="BE56">
        <f>(($AP$49-$AQ$49)/($AQ$50-$AQ$49))</f>
        <v>0.875</v>
      </c>
      <c r="BG56">
        <v>4</v>
      </c>
      <c r="BH56">
        <v>327</v>
      </c>
      <c r="BI56">
        <f>($BH$65-$BH$62)/200</f>
        <v>0.09</v>
      </c>
      <c r="BQ56">
        <f>(($AO$50-$AN$49)/($AN$50-$AN$49))</f>
        <v>0.34782608695652173</v>
      </c>
      <c r="BR56">
        <f>1-(($AP$49-$AN$49)/($AN$50-$AN$49))</f>
        <v>0.30434782608695654</v>
      </c>
      <c r="BS56">
        <f>1-(($AQ$49-$AN$48)/($AN$49-$AN$48))</f>
        <v>0.21739130434782605</v>
      </c>
      <c r="BT56">
        <f>1-(($AN$50-$AO$50)/($AO$51-$AO$50))</f>
        <v>0.375</v>
      </c>
      <c r="BU56">
        <f>(($AP$49-$AO$50)/($AO$51-$AO$50))</f>
        <v>0.33333333333333331</v>
      </c>
      <c r="BV56">
        <f>(($AQ$50-$AO$50)/($AO$51-$AO$50))</f>
        <v>0.45833333333333331</v>
      </c>
      <c r="BW56">
        <f>(($AN$50-$AP$49)/($AP$50-$AP$49))</f>
        <v>0.30434782608695654</v>
      </c>
      <c r="BX56">
        <f>1-(($AO$51-$AP$49)/($AP$50-$AP$49))</f>
        <v>0.30434782608695654</v>
      </c>
      <c r="BY56">
        <f>(($AQ$50-$AP$49)/($AP$50-$AP$49))</f>
        <v>0.13043478260869565</v>
      </c>
      <c r="BZ56">
        <f>(($AN$50-$AQ$50)/($AQ$51-$AQ$50))</f>
        <v>0.16666666666666666</v>
      </c>
      <c r="CA56">
        <f>1-(($AO$50-$AQ$49)/($AQ$50-$AQ$49))</f>
        <v>0.45833333333333337</v>
      </c>
      <c r="CB56">
        <f>1-(($AP$49-$AQ$49)/($AQ$50-$AQ$49))</f>
        <v>0.125</v>
      </c>
    </row>
    <row r="57" spans="1:80" x14ac:dyDescent="0.25">
      <c r="A57">
        <v>56</v>
      </c>
      <c r="F57">
        <v>63.374801000000012</v>
      </c>
      <c r="G57" s="2">
        <v>3</v>
      </c>
      <c r="H57">
        <v>66.034710000000018</v>
      </c>
      <c r="I57" s="4">
        <v>4</v>
      </c>
      <c r="P57">
        <v>2</v>
      </c>
      <c r="Q57" t="str">
        <f>CONCATENATE(C57,E57,G57,I57)</f>
        <v>34</v>
      </c>
      <c r="R57">
        <v>2</v>
      </c>
      <c r="X57" t="s">
        <v>277</v>
      </c>
      <c r="Y57" t="s">
        <v>268</v>
      </c>
      <c r="AB57" t="s">
        <v>274</v>
      </c>
      <c r="AC57" t="str">
        <f>CONCATENATE($R57,$R58,$R59,$R60)</f>
        <v>2314</v>
      </c>
      <c r="AN57">
        <v>1481</v>
      </c>
      <c r="AO57">
        <v>1466</v>
      </c>
      <c r="AP57">
        <v>1497</v>
      </c>
      <c r="AQ57">
        <v>1476</v>
      </c>
      <c r="AT57">
        <f>(($AO$51-$AN$50)/($AN$51-$AN$50))</f>
        <v>0.36</v>
      </c>
      <c r="AU57">
        <f>(($AP$50-$AN$50)/($AN$51-$AN$50))</f>
        <v>0.64</v>
      </c>
      <c r="AV57">
        <f>(($AQ$50-$AN$49)/($AN$50-$AN$49))</f>
        <v>0.82608695652173914</v>
      </c>
      <c r="AW57">
        <f>(($AN$51-$AO$51)/($AO$52-$AO$51))</f>
        <v>0.59259259259259256</v>
      </c>
      <c r="AX57">
        <f>(($AP$50-$AO$51)/($AO$52-$AO$51))</f>
        <v>0.25925925925925924</v>
      </c>
      <c r="AY57">
        <f>(($AQ$51-$AO$51)/($AO$52-$AO$51))</f>
        <v>0.40740740740740738</v>
      </c>
      <c r="AZ57">
        <f>(($AN$51-$AP$50)/($AP$51-$AP$50))</f>
        <v>0.36</v>
      </c>
      <c r="BA57">
        <f>(($AO$52-$AP$50)/($AP$51-$AP$50))</f>
        <v>0.8</v>
      </c>
      <c r="BB57">
        <f>(($AQ$51-$AP$50)/($AP$51-$AP$50))</f>
        <v>0.16</v>
      </c>
      <c r="BC57">
        <f>(($AN$51-$AQ$51)/($AQ$52-$AQ$51))</f>
        <v>0.18518518518518517</v>
      </c>
      <c r="BD57">
        <f>(($AO$51-$AQ$50)/($AQ$51-$AQ$50))</f>
        <v>0.54166666666666663</v>
      </c>
      <c r="BE57">
        <f>(($AP$50-$AQ$50)/($AQ$51-$AQ$50))</f>
        <v>0.83333333333333337</v>
      </c>
      <c r="BG57">
        <v>2</v>
      </c>
      <c r="BH57">
        <v>337</v>
      </c>
      <c r="BI57">
        <f>($BH$66-$BH$63)/200</f>
        <v>7.4999999999999997E-2</v>
      </c>
      <c r="BQ57">
        <f>(($AO$51-$AN$50)/($AN$51-$AN$50))</f>
        <v>0.36</v>
      </c>
      <c r="BR57">
        <f>1-(($AP$50-$AN$50)/($AN$51-$AN$50))</f>
        <v>0.36</v>
      </c>
      <c r="BS57">
        <f>1-(($AQ$50-$AN$49)/($AN$50-$AN$49))</f>
        <v>0.17391304347826086</v>
      </c>
      <c r="BT57">
        <f>1-(($AN$51-$AO$51)/($AO$52-$AO$51))</f>
        <v>0.40740740740740744</v>
      </c>
      <c r="BU57">
        <f>(($AP$50-$AO$51)/($AO$52-$AO$51))</f>
        <v>0.25925925925925924</v>
      </c>
      <c r="BV57">
        <f>(($AQ$51-$AO$51)/($AO$52-$AO$51))</f>
        <v>0.40740740740740738</v>
      </c>
      <c r="BW57">
        <f>(($AN$51-$AP$50)/($AP$51-$AP$50))</f>
        <v>0.36</v>
      </c>
      <c r="BX57">
        <f>1-(($AO$52-$AP$50)/($AP$51-$AP$50))</f>
        <v>0.19999999999999996</v>
      </c>
      <c r="BY57">
        <f>(($AQ$51-$AP$50)/($AP$51-$AP$50))</f>
        <v>0.16</v>
      </c>
      <c r="BZ57">
        <f>(($AN$51-$AQ$51)/($AQ$52-$AQ$51))</f>
        <v>0.18518518518518517</v>
      </c>
      <c r="CA57">
        <f>1-(($AO$51-$AQ$50)/($AQ$51-$AQ$50))</f>
        <v>0.45833333333333337</v>
      </c>
      <c r="CB57">
        <f>1-(($AP$50-$AQ$50)/($AQ$51-$AQ$50))</f>
        <v>0.16666666666666663</v>
      </c>
    </row>
    <row r="58" spans="1:80" x14ac:dyDescent="0.25">
      <c r="A58">
        <v>57</v>
      </c>
      <c r="F58">
        <v>63.395263000000014</v>
      </c>
      <c r="G58" s="2">
        <v>3</v>
      </c>
      <c r="H58">
        <v>66.054348000000005</v>
      </c>
      <c r="I58" s="4">
        <v>4</v>
      </c>
      <c r="P58">
        <v>2</v>
      </c>
      <c r="Q58" t="str">
        <f>CONCATENATE(C58,E58,G58,I58)</f>
        <v>34</v>
      </c>
      <c r="R58">
        <v>3</v>
      </c>
      <c r="X58" t="s">
        <v>277</v>
      </c>
      <c r="Y58" t="s">
        <v>269</v>
      </c>
      <c r="AN58">
        <v>1504</v>
      </c>
      <c r="AO58">
        <v>1488</v>
      </c>
      <c r="AP58">
        <v>1520</v>
      </c>
      <c r="AQ58">
        <v>1499</v>
      </c>
      <c r="AT58">
        <f>(($AO$52-$AN$51)/($AN$52-$AN$51))</f>
        <v>0.42307692307692307</v>
      </c>
      <c r="AU58">
        <f>(($AP$51-$AN$51)/($AN$52-$AN$51))</f>
        <v>0.61538461538461542</v>
      </c>
      <c r="AV58">
        <f>(($AQ$51-$AN$50)/($AN$51-$AN$50))</f>
        <v>0.8</v>
      </c>
      <c r="AW58">
        <f>(($AN$52-$AO$52)/($AO$53-$AO$52))</f>
        <v>0.51724137931034486</v>
      </c>
      <c r="AX58">
        <f>(($AP$51-$AO$52)/($AO$53-$AO$52))</f>
        <v>0.17241379310344829</v>
      </c>
      <c r="AY58">
        <f>(($AQ$52-$AO$52)/($AO$53-$AO$52))</f>
        <v>0.37931034482758619</v>
      </c>
      <c r="AZ58">
        <f>(($AN$52-$AP$51)/($AP$52-$AP$51))</f>
        <v>0.38461538461538464</v>
      </c>
      <c r="BA58">
        <f>(($AO$53-$AP$51)/($AP$52-$AP$51))</f>
        <v>0.92307692307692313</v>
      </c>
      <c r="BB58">
        <f>(($AQ$52-$AP$51)/($AP$52-$AP$51))</f>
        <v>0.23076923076923078</v>
      </c>
      <c r="BC58">
        <f>(($AN$52-$AQ$52)/($AQ$53-$AQ$52))</f>
        <v>0.12121212121212122</v>
      </c>
      <c r="BD58">
        <f>(($AO$52-$AQ$51)/($AQ$52-$AQ$51))</f>
        <v>0.59259259259259256</v>
      </c>
      <c r="BE58">
        <f>(($AP$51-$AQ$51)/($AQ$52-$AQ$51))</f>
        <v>0.77777777777777779</v>
      </c>
      <c r="BG58">
        <v>3</v>
      </c>
      <c r="BH58">
        <v>339</v>
      </c>
      <c r="BI58">
        <f>($BH$67-$BH$64)/200</f>
        <v>8.5000000000000006E-2</v>
      </c>
      <c r="BQ58">
        <f>(($AO$52-$AN$51)/($AN$52-$AN$51))</f>
        <v>0.42307692307692307</v>
      </c>
      <c r="BR58">
        <f>1-(($AP$51-$AN$51)/($AN$52-$AN$51))</f>
        <v>0.38461538461538458</v>
      </c>
      <c r="BS58">
        <f>1-(($AQ$51-$AN$50)/($AN$51-$AN$50))</f>
        <v>0.19999999999999996</v>
      </c>
      <c r="BT58">
        <f>1-(($AN$52-$AO$52)/($AO$53-$AO$52))</f>
        <v>0.48275862068965514</v>
      </c>
      <c r="BU58">
        <f>(($AP$51-$AO$52)/($AO$53-$AO$52))</f>
        <v>0.17241379310344829</v>
      </c>
      <c r="BV58">
        <f>(($AQ$52-$AO$52)/($AO$53-$AO$52))</f>
        <v>0.37931034482758619</v>
      </c>
      <c r="BW58">
        <f>(($AN$52-$AP$51)/($AP$52-$AP$51))</f>
        <v>0.38461538461538464</v>
      </c>
      <c r="BX58">
        <f>1-(($AO$53-$AP$51)/($AP$52-$AP$51))</f>
        <v>7.6923076923076872E-2</v>
      </c>
      <c r="BY58">
        <f>(($AQ$52-$AP$51)/($AP$52-$AP$51))</f>
        <v>0.23076923076923078</v>
      </c>
      <c r="BZ58">
        <f>(($AN$52-$AQ$52)/($AQ$53-$AQ$52))</f>
        <v>0.12121212121212122</v>
      </c>
      <c r="CA58">
        <f>1-(($AO$52-$AQ$51)/($AQ$52-$AQ$51))</f>
        <v>0.40740740740740744</v>
      </c>
      <c r="CB58">
        <f>1-(($AP$51-$AQ$51)/($AQ$52-$AQ$51))</f>
        <v>0.22222222222222221</v>
      </c>
    </row>
    <row r="59" spans="1:80" x14ac:dyDescent="0.25">
      <c r="A59">
        <v>58</v>
      </c>
      <c r="F59">
        <v>63.407840000000014</v>
      </c>
      <c r="G59" s="2">
        <v>3</v>
      </c>
      <c r="H59">
        <v>66.062904000000003</v>
      </c>
      <c r="I59" s="4">
        <v>4</v>
      </c>
      <c r="P59">
        <v>2</v>
      </c>
      <c r="Q59" t="str">
        <f>CONCATENATE(C59,E59,G59,I59)</f>
        <v>34</v>
      </c>
      <c r="R59">
        <v>1</v>
      </c>
      <c r="X59" t="s">
        <v>277</v>
      </c>
      <c r="Y59" t="s">
        <v>270</v>
      </c>
      <c r="AN59">
        <v>1527</v>
      </c>
      <c r="AO59">
        <v>1512</v>
      </c>
      <c r="AP59">
        <v>1543</v>
      </c>
      <c r="AQ59">
        <v>1522</v>
      </c>
      <c r="AT59">
        <f>(($AO$53-$AN$52)/($AN$53-$AN$52))</f>
        <v>0.46666666666666667</v>
      </c>
      <c r="AU59">
        <f>(($AP$52-$AN$52)/($AN$53-$AN$52))</f>
        <v>0.53333333333333333</v>
      </c>
      <c r="AV59">
        <f>(($AQ$52-$AN$51)/($AN$52-$AN$51))</f>
        <v>0.84615384615384615</v>
      </c>
      <c r="BD59">
        <f>(($AO$53-$AQ$52)/($AQ$53-$AQ$52))</f>
        <v>0.54545454545454541</v>
      </c>
      <c r="BE59">
        <f>(($AP$52-$AQ$52)/($AQ$53-$AQ$52))</f>
        <v>0.60606060606060608</v>
      </c>
      <c r="BG59">
        <v>1</v>
      </c>
      <c r="BH59">
        <v>347</v>
      </c>
      <c r="BI59">
        <f>($BH$68-$BH$65)/200</f>
        <v>0.1</v>
      </c>
      <c r="BQ59">
        <f>(($AO$53-$AN$52)/($AN$53-$AN$52))</f>
        <v>0.46666666666666667</v>
      </c>
      <c r="BR59">
        <f>1-(($AP$52-$AN$52)/($AN$53-$AN$52))</f>
        <v>0.46666666666666667</v>
      </c>
      <c r="BS59">
        <f>1-(($AQ$52-$AN$51)/($AN$52-$AN$51))</f>
        <v>0.15384615384615385</v>
      </c>
      <c r="CA59">
        <f>1-(($AO$53-$AQ$52)/($AQ$53-$AQ$52))</f>
        <v>0.45454545454545459</v>
      </c>
      <c r="CB59">
        <f>1-(($AP$52-$AQ$52)/($AQ$53-$AQ$52))</f>
        <v>0.39393939393939392</v>
      </c>
    </row>
    <row r="60" spans="1:80" x14ac:dyDescent="0.25">
      <c r="A60">
        <v>59</v>
      </c>
      <c r="B60">
        <v>79.628509000000008</v>
      </c>
      <c r="C60" s="3">
        <v>1</v>
      </c>
      <c r="H60">
        <v>66.057338000000016</v>
      </c>
      <c r="I60" s="4">
        <v>4</v>
      </c>
      <c r="P60">
        <v>2</v>
      </c>
      <c r="Q60" t="str">
        <f>CONCATENATE(C60,E60,G60,I60)</f>
        <v>14</v>
      </c>
      <c r="R60">
        <v>4</v>
      </c>
      <c r="X60" t="s">
        <v>277</v>
      </c>
      <c r="Y60" t="s">
        <v>273</v>
      </c>
      <c r="AN60">
        <v>1550</v>
      </c>
      <c r="AO60">
        <v>1535</v>
      </c>
      <c r="AP60">
        <v>1566</v>
      </c>
      <c r="AQ60">
        <v>1544</v>
      </c>
      <c r="AV60">
        <f>(($AQ$53-$AN$52)/($AN$53-$AN$52))</f>
        <v>0.96666666666666667</v>
      </c>
      <c r="BG60">
        <v>4</v>
      </c>
      <c r="BH60">
        <v>349</v>
      </c>
      <c r="BI60">
        <f>($BH$69-$BH$66)/200</f>
        <v>7.4999999999999997E-2</v>
      </c>
      <c r="BS60">
        <f>1-(($AQ$53-$AN$52)/($AN$53-$AN$52))</f>
        <v>3.3333333333333326E-2</v>
      </c>
    </row>
    <row r="61" spans="1:80" x14ac:dyDescent="0.25">
      <c r="A61">
        <v>60</v>
      </c>
      <c r="B61">
        <v>79.576643000000004</v>
      </c>
      <c r="C61" s="3">
        <v>1</v>
      </c>
      <c r="H61">
        <v>66.062854000000016</v>
      </c>
      <c r="I61" s="4">
        <v>4</v>
      </c>
      <c r="P61">
        <v>2</v>
      </c>
      <c r="Q61" t="str">
        <f>CONCATENATE(C61,E61,G61,I61)</f>
        <v>14</v>
      </c>
      <c r="R61">
        <v>3</v>
      </c>
      <c r="X61" t="s">
        <v>277</v>
      </c>
      <c r="Y61" t="s">
        <v>268</v>
      </c>
      <c r="AB61" t="s">
        <v>277</v>
      </c>
      <c r="AC61" t="str">
        <f>CONCATENATE($R61,$R62,$R63,$R64)</f>
        <v>3214</v>
      </c>
      <c r="AN61">
        <v>1571</v>
      </c>
      <c r="AO61">
        <v>1557</v>
      </c>
      <c r="AP61">
        <v>1588</v>
      </c>
      <c r="AQ61">
        <v>1567</v>
      </c>
      <c r="BG61">
        <v>3</v>
      </c>
      <c r="BH61">
        <v>358</v>
      </c>
      <c r="BI61">
        <f>($BH$70-$BH$67)/200</f>
        <v>0.08</v>
      </c>
    </row>
    <row r="62" spans="1:80" x14ac:dyDescent="0.25">
      <c r="A62">
        <v>61</v>
      </c>
      <c r="B62">
        <v>79.615530000000007</v>
      </c>
      <c r="C62" s="3">
        <v>1</v>
      </c>
      <c r="H62">
        <v>66.085998000000018</v>
      </c>
      <c r="I62" s="4">
        <v>4</v>
      </c>
      <c r="P62">
        <v>2</v>
      </c>
      <c r="Q62" t="str">
        <f>CONCATENATE(C62,E62,G62,I62)</f>
        <v>14</v>
      </c>
      <c r="R62">
        <v>2</v>
      </c>
      <c r="X62" t="s">
        <v>277</v>
      </c>
      <c r="Y62" t="s">
        <v>269</v>
      </c>
      <c r="AN62">
        <v>1594</v>
      </c>
      <c r="AO62">
        <v>1579</v>
      </c>
      <c r="AP62">
        <v>1613</v>
      </c>
      <c r="AQ62">
        <v>1590</v>
      </c>
      <c r="BG62">
        <v>2</v>
      </c>
      <c r="BH62">
        <v>360</v>
      </c>
      <c r="BI62">
        <f>($BH$71-$BH$68)/200</f>
        <v>6.5000000000000002E-2</v>
      </c>
    </row>
    <row r="63" spans="1:80" x14ac:dyDescent="0.25">
      <c r="A63">
        <v>62</v>
      </c>
      <c r="B63">
        <v>79.648963000000009</v>
      </c>
      <c r="C63" s="3">
        <v>1</v>
      </c>
      <c r="H63">
        <v>66.033371000000017</v>
      </c>
      <c r="I63" s="4">
        <v>4</v>
      </c>
      <c r="P63">
        <v>2</v>
      </c>
      <c r="Q63" t="str">
        <f>CONCATENATE(C63,E63,G63,I63)</f>
        <v>14</v>
      </c>
      <c r="R63">
        <v>1</v>
      </c>
      <c r="X63" t="s">
        <v>277</v>
      </c>
      <c r="Y63" t="s">
        <v>270</v>
      </c>
      <c r="AN63">
        <v>1619</v>
      </c>
      <c r="AO63">
        <v>1603</v>
      </c>
      <c r="AP63">
        <v>1638</v>
      </c>
      <c r="AQ63">
        <v>1614</v>
      </c>
      <c r="AT63">
        <f>(($AO$55-$AN$54)/($AN$55-$AN$54))</f>
        <v>0.34615384615384615</v>
      </c>
      <c r="AU63">
        <f>(($AP$54-$AN$54)/($AN$55-$AN$54))</f>
        <v>0.61538461538461542</v>
      </c>
      <c r="AV63">
        <f>(($AQ$55-$AN$54)/($AN$55-$AN$54))</f>
        <v>0.73076923076923073</v>
      </c>
      <c r="AW63">
        <f>(($AN$54-$AO$54)/($AO$55-$AO$54))</f>
        <v>0.66666666666666663</v>
      </c>
      <c r="AX63">
        <f>(($AP$53-$AO$54)/($AO$55-$AO$54))</f>
        <v>0.29629629629629628</v>
      </c>
      <c r="AY63">
        <f>(($AQ$54-$AO$54)/($AO$55-$AO$54))</f>
        <v>0.40740740740740738</v>
      </c>
      <c r="AZ63">
        <f>(($AN$54-$AP$53)/($AP$54-$AP$53))</f>
        <v>0.38461538461538464</v>
      </c>
      <c r="BA63">
        <f>(($AO$55-$AP$53)/($AP$54-$AP$53))</f>
        <v>0.73076923076923073</v>
      </c>
      <c r="BB63">
        <f>(($AQ$54-$AP$53)/($AP$54-$AP$53))</f>
        <v>0.11538461538461539</v>
      </c>
      <c r="BC63">
        <f>(($AN$54-$AQ$54)/($AQ$55-$AQ$54))</f>
        <v>0.26923076923076922</v>
      </c>
      <c r="BD63">
        <f>(($AO$55-$AQ$54)/($AQ$55-$AQ$54))</f>
        <v>0.61538461538461542</v>
      </c>
      <c r="BE63">
        <f>(($AP$54-$AQ$54)/($AQ$55-$AQ$54))</f>
        <v>0.88461538461538458</v>
      </c>
      <c r="BG63">
        <v>1</v>
      </c>
      <c r="BH63">
        <v>369</v>
      </c>
      <c r="BI63">
        <f>($BH$72-$BH$69)/200</f>
        <v>0.105</v>
      </c>
      <c r="BQ63">
        <f>(($AO$55-$AN$54)/($AN$55-$AN$54))</f>
        <v>0.34615384615384615</v>
      </c>
      <c r="BR63">
        <f>1-(($AP$54-$AN$54)/($AN$55-$AN$54))</f>
        <v>0.38461538461538458</v>
      </c>
      <c r="BS63">
        <f>1-(($AQ$55-$AN$54)/($AN$55-$AN$54))</f>
        <v>0.26923076923076927</v>
      </c>
      <c r="BT63">
        <f>1-(($AN$54-$AO$54)/($AO$55-$AO$54))</f>
        <v>0.33333333333333337</v>
      </c>
      <c r="BU63">
        <f>(($AP$53-$AO$54)/($AO$55-$AO$54))</f>
        <v>0.29629629629629628</v>
      </c>
      <c r="BV63">
        <f>(($AQ$54-$AO$54)/($AO$55-$AO$54))</f>
        <v>0.40740740740740738</v>
      </c>
      <c r="BW63">
        <f>(($AN$54-$AP$53)/($AP$54-$AP$53))</f>
        <v>0.38461538461538464</v>
      </c>
      <c r="BX63">
        <f>1-(($AO$55-$AP$53)/($AP$54-$AP$53))</f>
        <v>0.26923076923076927</v>
      </c>
      <c r="BY63">
        <f>(($AQ$54-$AP$53)/($AP$54-$AP$53))</f>
        <v>0.11538461538461539</v>
      </c>
      <c r="BZ63">
        <f>(($AN$54-$AQ$54)/($AQ$55-$AQ$54))</f>
        <v>0.26923076923076922</v>
      </c>
      <c r="CA63">
        <f>1-(($AO$55-$AQ$54)/($AQ$55-$AQ$54))</f>
        <v>0.38461538461538458</v>
      </c>
      <c r="CB63">
        <f>1-(($AP$54-$AQ$54)/($AQ$55-$AQ$54))</f>
        <v>0.11538461538461542</v>
      </c>
    </row>
    <row r="64" spans="1:80" x14ac:dyDescent="0.25">
      <c r="A64">
        <v>63</v>
      </c>
      <c r="B64">
        <v>79.650427000000008</v>
      </c>
      <c r="C64" s="3">
        <v>1</v>
      </c>
      <c r="P64">
        <v>1</v>
      </c>
      <c r="Q64" t="str">
        <f>CONCATENATE(C64,E64,G64,I64)</f>
        <v>1</v>
      </c>
      <c r="R64">
        <v>4</v>
      </c>
      <c r="X64" t="s">
        <v>277</v>
      </c>
      <c r="Y64" t="s">
        <v>273</v>
      </c>
      <c r="AN64">
        <v>1646</v>
      </c>
      <c r="AO64">
        <v>1630</v>
      </c>
      <c r="AP64">
        <v>1691</v>
      </c>
      <c r="AQ64">
        <v>1642</v>
      </c>
      <c r="AT64">
        <f>(($AO$56-$AN$55)/($AN$56-$AN$55))</f>
        <v>0.36363636363636365</v>
      </c>
      <c r="AU64">
        <f>(($AP$55-$AN$55)/($AN$56-$AN$55))</f>
        <v>0.63636363636363635</v>
      </c>
      <c r="AV64">
        <f>(($AQ$56-$AN$55)/($AN$56-$AN$55))</f>
        <v>0.77272727272727271</v>
      </c>
      <c r="AW64">
        <f>(($AN$55-$AO$55)/($AO$56-$AO$55))</f>
        <v>0.68</v>
      </c>
      <c r="AX64">
        <f>(($AP$54-$AO$55)/($AO$56-$AO$55))</f>
        <v>0.28000000000000003</v>
      </c>
      <c r="AY64">
        <f>(($AQ$55-$AO$55)/($AO$56-$AO$55))</f>
        <v>0.4</v>
      </c>
      <c r="AZ64">
        <f>(($AN$55-$AP$54)/($AP$55-$AP$54))</f>
        <v>0.41666666666666669</v>
      </c>
      <c r="BA64">
        <f>(($AO$56-$AP$54)/($AP$55-$AP$54))</f>
        <v>0.75</v>
      </c>
      <c r="BB64">
        <f>(($AQ$55-$AP$54)/($AP$55-$AP$54))</f>
        <v>0.125</v>
      </c>
      <c r="BC64">
        <f>(($AN$55-$AQ$55)/($AQ$56-$AQ$55))</f>
        <v>0.29166666666666669</v>
      </c>
      <c r="BD64">
        <f>(($AO$56-$AQ$55)/($AQ$56-$AQ$55))</f>
        <v>0.625</v>
      </c>
      <c r="BE64">
        <f>(($AP$55-$AQ$55)/($AQ$56-$AQ$55))</f>
        <v>0.875</v>
      </c>
      <c r="BG64">
        <v>4</v>
      </c>
      <c r="BH64">
        <v>373</v>
      </c>
      <c r="BI64">
        <f>($BH$73-$BH$70)/200</f>
        <v>7.4999999999999997E-2</v>
      </c>
      <c r="BQ64">
        <f>(($AO$56-$AN$55)/($AN$56-$AN$55))</f>
        <v>0.36363636363636365</v>
      </c>
      <c r="BR64">
        <f>1-(($AP$55-$AN$55)/($AN$56-$AN$55))</f>
        <v>0.36363636363636365</v>
      </c>
      <c r="BS64">
        <f>1-(($AQ$56-$AN$55)/($AN$56-$AN$55))</f>
        <v>0.22727272727272729</v>
      </c>
      <c r="BT64">
        <f>1-(($AN$55-$AO$55)/($AO$56-$AO$55))</f>
        <v>0.31999999999999995</v>
      </c>
      <c r="BU64">
        <f>(($AP$54-$AO$55)/($AO$56-$AO$55))</f>
        <v>0.28000000000000003</v>
      </c>
      <c r="BV64">
        <f>(($AQ$55-$AO$55)/($AO$56-$AO$55))</f>
        <v>0.4</v>
      </c>
      <c r="BW64">
        <f>(($AN$55-$AP$54)/($AP$55-$AP$54))</f>
        <v>0.41666666666666669</v>
      </c>
      <c r="BX64">
        <f>1-(($AO$56-$AP$54)/($AP$55-$AP$54))</f>
        <v>0.25</v>
      </c>
      <c r="BY64">
        <f>(($AQ$55-$AP$54)/($AP$55-$AP$54))</f>
        <v>0.125</v>
      </c>
      <c r="BZ64">
        <f>(($AN$55-$AQ$55)/($AQ$56-$AQ$55))</f>
        <v>0.29166666666666669</v>
      </c>
      <c r="CA64">
        <f>1-(($AO$56-$AQ$55)/($AQ$56-$AQ$55))</f>
        <v>0.375</v>
      </c>
      <c r="CB64">
        <f>1-(($AP$55-$AQ$55)/($AQ$56-$AQ$55))</f>
        <v>0.125</v>
      </c>
    </row>
    <row r="65" spans="1:80" x14ac:dyDescent="0.25">
      <c r="A65">
        <v>64</v>
      </c>
      <c r="B65">
        <v>79.527605000000008</v>
      </c>
      <c r="C65" s="3">
        <v>1</v>
      </c>
      <c r="P65">
        <v>1</v>
      </c>
      <c r="Q65" t="str">
        <f>CONCATENATE(C65,E65,G65,I65)</f>
        <v>1</v>
      </c>
      <c r="R65">
        <v>3</v>
      </c>
      <c r="X65" t="s">
        <v>277</v>
      </c>
      <c r="Y65" t="s">
        <v>268</v>
      </c>
      <c r="AB65" t="s">
        <v>277</v>
      </c>
      <c r="AC65" t="str">
        <f>CONCATENATE($R65,$R66,$R67,$R68)</f>
        <v>3214</v>
      </c>
      <c r="AN65">
        <v>1677</v>
      </c>
      <c r="AO65">
        <v>1697</v>
      </c>
      <c r="AP65">
        <v>1716</v>
      </c>
      <c r="AQ65">
        <v>1682</v>
      </c>
      <c r="AT65">
        <f>(($AO$57-$AN$56)/($AN$57-$AN$56))</f>
        <v>0.34782608695652173</v>
      </c>
      <c r="AU65">
        <f>(($AP$56-$AN$56)/($AN$57-$AN$56))</f>
        <v>0.69565217391304346</v>
      </c>
      <c r="AV65">
        <f>(($AQ$57-$AN$56)/($AN$57-$AN$56))</f>
        <v>0.78260869565217395</v>
      </c>
      <c r="AW65">
        <f>(($AN$56-$AO$56)/($AO$57-$AO$56))</f>
        <v>0.63636363636363635</v>
      </c>
      <c r="AX65">
        <f>(($AP$55-$AO$56)/($AO$57-$AO$56))</f>
        <v>0.27272727272727271</v>
      </c>
      <c r="AY65">
        <f>(($AQ$56-$AO$56)/($AO$57-$AO$56))</f>
        <v>0.40909090909090912</v>
      </c>
      <c r="AZ65">
        <f>(($AN$56-$AP$55)/($AP$56-$AP$55))</f>
        <v>0.33333333333333331</v>
      </c>
      <c r="BA65">
        <f>(($AO$57-$AP$55)/($AP$56-$AP$55))</f>
        <v>0.66666666666666663</v>
      </c>
      <c r="BB65">
        <f>(($AQ$56-$AP$55)/($AP$56-$AP$55))</f>
        <v>0.125</v>
      </c>
      <c r="BC65">
        <f>(($AN$56-$AQ$56)/($AQ$57-$AQ$56))</f>
        <v>0.21739130434782608</v>
      </c>
      <c r="BD65">
        <f>(($AO$57-$AQ$56)/($AQ$57-$AQ$56))</f>
        <v>0.56521739130434778</v>
      </c>
      <c r="BE65">
        <f>(($AP$56-$AQ$56)/($AQ$57-$AQ$56))</f>
        <v>0.91304347826086951</v>
      </c>
      <c r="BG65">
        <v>3</v>
      </c>
      <c r="BH65">
        <v>378</v>
      </c>
      <c r="BI65">
        <f>($BH$74-$BH$71)/200</f>
        <v>0.08</v>
      </c>
      <c r="BQ65">
        <f>(($AO$57-$AN$56)/($AN$57-$AN$56))</f>
        <v>0.34782608695652173</v>
      </c>
      <c r="BR65">
        <f>1-(($AP$56-$AN$56)/($AN$57-$AN$56))</f>
        <v>0.30434782608695654</v>
      </c>
      <c r="BS65">
        <f>1-(($AQ$57-$AN$56)/($AN$57-$AN$56))</f>
        <v>0.21739130434782605</v>
      </c>
      <c r="BT65">
        <f>1-(($AN$56-$AO$56)/($AO$57-$AO$56))</f>
        <v>0.36363636363636365</v>
      </c>
      <c r="BU65">
        <f>(($AP$55-$AO$56)/($AO$57-$AO$56))</f>
        <v>0.27272727272727271</v>
      </c>
      <c r="BV65">
        <f>(($AQ$56-$AO$56)/($AO$57-$AO$56))</f>
        <v>0.40909090909090912</v>
      </c>
      <c r="BW65">
        <f>(($AN$56-$AP$55)/($AP$56-$AP$55))</f>
        <v>0.33333333333333331</v>
      </c>
      <c r="BX65">
        <f>1-(($AO$57-$AP$55)/($AP$56-$AP$55))</f>
        <v>0.33333333333333337</v>
      </c>
      <c r="BY65">
        <f>(($AQ$56-$AP$55)/($AP$56-$AP$55))</f>
        <v>0.125</v>
      </c>
      <c r="BZ65">
        <f>(($AN$56-$AQ$56)/($AQ$57-$AQ$56))</f>
        <v>0.21739130434782608</v>
      </c>
      <c r="CA65">
        <f>1-(($AO$57-$AQ$56)/($AQ$57-$AQ$56))</f>
        <v>0.43478260869565222</v>
      </c>
      <c r="CB65">
        <f>1-(($AP$56-$AQ$56)/($AQ$57-$AQ$56))</f>
        <v>8.6956521739130488E-2</v>
      </c>
    </row>
    <row r="66" spans="1:80" x14ac:dyDescent="0.25">
      <c r="A66">
        <v>65</v>
      </c>
      <c r="B66">
        <v>79.514424000000005</v>
      </c>
      <c r="C66" s="3">
        <v>1</v>
      </c>
      <c r="P66">
        <v>1</v>
      </c>
      <c r="Q66" t="str">
        <f>CONCATENATE(C66,E66,G66,I66)</f>
        <v>1</v>
      </c>
      <c r="R66">
        <v>2</v>
      </c>
      <c r="X66" t="s">
        <v>277</v>
      </c>
      <c r="Y66" t="s">
        <v>269</v>
      </c>
      <c r="AN66">
        <v>1705</v>
      </c>
      <c r="AO66">
        <v>1720</v>
      </c>
      <c r="AP66">
        <v>1737</v>
      </c>
      <c r="AQ66">
        <v>1710</v>
      </c>
      <c r="AT66">
        <f>(($AO$58-$AN$57)/($AN$58-$AN$57))</f>
        <v>0.30434782608695654</v>
      </c>
      <c r="AU66">
        <f>(($AP$57-$AN$57)/($AN$58-$AN$57))</f>
        <v>0.69565217391304346</v>
      </c>
      <c r="AV66">
        <f>(($AQ$58-$AN$57)/($AN$58-$AN$57))</f>
        <v>0.78260869565217395</v>
      </c>
      <c r="AW66">
        <f>(($AN$57-$AO$57)/($AO$58-$AO$57))</f>
        <v>0.68181818181818177</v>
      </c>
      <c r="AX66">
        <f>(($AP$56-$AO$57)/($AO$58-$AO$57))</f>
        <v>0.36363636363636365</v>
      </c>
      <c r="AY66">
        <f>(($AQ$57-$AO$57)/($AO$58-$AO$57))</f>
        <v>0.45454545454545453</v>
      </c>
      <c r="AZ66">
        <f>(($AN$57-$AP$56)/($AP$57-$AP$56))</f>
        <v>0.30434782608695654</v>
      </c>
      <c r="BA66">
        <f>(($AO$58-$AP$56)/($AP$57-$AP$56))</f>
        <v>0.60869565217391308</v>
      </c>
      <c r="BB66">
        <f>(($AQ$57-$AP$56)/($AP$57-$AP$56))</f>
        <v>8.6956521739130432E-2</v>
      </c>
      <c r="BC66">
        <f>(($AN$57-$AQ$57)/($AQ$58-$AQ$57))</f>
        <v>0.21739130434782608</v>
      </c>
      <c r="BD66">
        <f>(($AO$58-$AQ$57)/($AQ$58-$AQ$57))</f>
        <v>0.52173913043478259</v>
      </c>
      <c r="BE66">
        <f>(($AP$57-$AQ$57)/($AQ$58-$AQ$57))</f>
        <v>0.91304347826086951</v>
      </c>
      <c r="BG66">
        <v>2</v>
      </c>
      <c r="BH66">
        <v>384</v>
      </c>
      <c r="BI66">
        <f>($BH$75-$BH$72)/200</f>
        <v>7.0000000000000007E-2</v>
      </c>
      <c r="BQ66">
        <f>(($AO$58-$AN$57)/($AN$58-$AN$57))</f>
        <v>0.30434782608695654</v>
      </c>
      <c r="BR66">
        <f>1-(($AP$57-$AN$57)/($AN$58-$AN$57))</f>
        <v>0.30434782608695654</v>
      </c>
      <c r="BS66">
        <f>1-(($AQ$58-$AN$57)/($AN$58-$AN$57))</f>
        <v>0.21739130434782605</v>
      </c>
      <c r="BT66">
        <f>1-(($AN$57-$AO$57)/($AO$58-$AO$57))</f>
        <v>0.31818181818181823</v>
      </c>
      <c r="BU66">
        <f>(($AP$56-$AO$57)/($AO$58-$AO$57))</f>
        <v>0.36363636363636365</v>
      </c>
      <c r="BV66">
        <f>(($AQ$57-$AO$57)/($AO$58-$AO$57))</f>
        <v>0.45454545454545453</v>
      </c>
      <c r="BW66">
        <f>(($AN$57-$AP$56)/($AP$57-$AP$56))</f>
        <v>0.30434782608695654</v>
      </c>
      <c r="BX66">
        <f>1-(($AO$58-$AP$56)/($AP$57-$AP$56))</f>
        <v>0.39130434782608692</v>
      </c>
      <c r="BY66">
        <f>(($AQ$57-$AP$56)/($AP$57-$AP$56))</f>
        <v>8.6956521739130432E-2</v>
      </c>
      <c r="BZ66">
        <f>(($AN$57-$AQ$57)/($AQ$58-$AQ$57))</f>
        <v>0.21739130434782608</v>
      </c>
      <c r="CA66">
        <f>1-(($AO$58-$AQ$57)/($AQ$58-$AQ$57))</f>
        <v>0.47826086956521741</v>
      </c>
      <c r="CB66">
        <f>1-(($AP$57-$AQ$57)/($AQ$58-$AQ$57))</f>
        <v>8.6956521739130488E-2</v>
      </c>
    </row>
    <row r="67" spans="1:80" x14ac:dyDescent="0.25">
      <c r="A67">
        <v>66</v>
      </c>
      <c r="B67">
        <v>79.53174700000001</v>
      </c>
      <c r="C67" s="3">
        <v>1</v>
      </c>
      <c r="D67">
        <v>84.956975</v>
      </c>
      <c r="E67" s="5">
        <v>2</v>
      </c>
      <c r="P67">
        <v>2</v>
      </c>
      <c r="Q67" t="str">
        <f>CONCATENATE(C67,E67,G67,I67)</f>
        <v>12</v>
      </c>
      <c r="R67">
        <v>1</v>
      </c>
      <c r="X67" t="s">
        <v>277</v>
      </c>
      <c r="Y67" t="s">
        <v>270</v>
      </c>
      <c r="AN67">
        <v>1730</v>
      </c>
      <c r="AO67">
        <v>1745</v>
      </c>
      <c r="AP67">
        <v>1760</v>
      </c>
      <c r="AQ67">
        <v>1734</v>
      </c>
      <c r="AT67">
        <f>(($AO$59-$AN$58)/($AN$59-$AN$58))</f>
        <v>0.34782608695652173</v>
      </c>
      <c r="AU67">
        <f>(($AP$58-$AN$58)/($AN$59-$AN$58))</f>
        <v>0.69565217391304346</v>
      </c>
      <c r="AV67">
        <f>(($AQ$59-$AN$58)/($AN$59-$AN$58))</f>
        <v>0.78260869565217395</v>
      </c>
      <c r="AW67">
        <f>(($AN$58-$AO$58)/($AO$59-$AO$58))</f>
        <v>0.66666666666666663</v>
      </c>
      <c r="AX67">
        <f>(($AP$57-$AO$58)/($AO$59-$AO$58))</f>
        <v>0.375</v>
      </c>
      <c r="AY67">
        <f>(($AQ$58-$AO$58)/($AO$59-$AO$58))</f>
        <v>0.45833333333333331</v>
      </c>
      <c r="AZ67">
        <f>(($AN$58-$AP$57)/($AP$58-$AP$57))</f>
        <v>0.30434782608695654</v>
      </c>
      <c r="BA67">
        <f>(($AO$59-$AP$57)/($AP$58-$AP$57))</f>
        <v>0.65217391304347827</v>
      </c>
      <c r="BB67">
        <f>(($AQ$58-$AP$57)/($AP$58-$AP$57))</f>
        <v>8.6956521739130432E-2</v>
      </c>
      <c r="BC67">
        <f>(($AN$58-$AQ$58)/($AQ$59-$AQ$58))</f>
        <v>0.21739130434782608</v>
      </c>
      <c r="BD67">
        <f>(($AO$59-$AQ$58)/($AQ$59-$AQ$58))</f>
        <v>0.56521739130434778</v>
      </c>
      <c r="BE67">
        <f>(($AP$58-$AQ$58)/($AQ$59-$AQ$58))</f>
        <v>0.91304347826086951</v>
      </c>
      <c r="BG67">
        <v>1</v>
      </c>
      <c r="BH67">
        <v>390</v>
      </c>
      <c r="BI67">
        <f>($BH$76-$BH$73)/200</f>
        <v>0.1</v>
      </c>
      <c r="BQ67">
        <f>(($AO$59-$AN$58)/($AN$59-$AN$58))</f>
        <v>0.34782608695652173</v>
      </c>
      <c r="BR67">
        <f>1-(($AP$58-$AN$58)/($AN$59-$AN$58))</f>
        <v>0.30434782608695654</v>
      </c>
      <c r="BS67">
        <f>1-(($AQ$59-$AN$58)/($AN$59-$AN$58))</f>
        <v>0.21739130434782605</v>
      </c>
      <c r="BT67">
        <f>1-(($AN$58-$AO$58)/($AO$59-$AO$58))</f>
        <v>0.33333333333333337</v>
      </c>
      <c r="BU67">
        <f>(($AP$57-$AO$58)/($AO$59-$AO$58))</f>
        <v>0.375</v>
      </c>
      <c r="BV67">
        <f>(($AQ$58-$AO$58)/($AO$59-$AO$58))</f>
        <v>0.45833333333333331</v>
      </c>
      <c r="BW67">
        <f>(($AN$58-$AP$57)/($AP$58-$AP$57))</f>
        <v>0.30434782608695654</v>
      </c>
      <c r="BX67">
        <f>1-(($AO$59-$AP$57)/($AP$58-$AP$57))</f>
        <v>0.34782608695652173</v>
      </c>
      <c r="BY67">
        <f>(($AQ$58-$AP$57)/($AP$58-$AP$57))</f>
        <v>8.6956521739130432E-2</v>
      </c>
      <c r="BZ67">
        <f>(($AN$58-$AQ$58)/($AQ$59-$AQ$58))</f>
        <v>0.21739130434782608</v>
      </c>
      <c r="CA67">
        <f>1-(($AO$59-$AQ$58)/($AQ$59-$AQ$58))</f>
        <v>0.43478260869565222</v>
      </c>
      <c r="CB67">
        <f>1-(($AP$58-$AQ$58)/($AQ$59-$AQ$58))</f>
        <v>8.6956521739130488E-2</v>
      </c>
    </row>
    <row r="68" spans="1:80" x14ac:dyDescent="0.25">
      <c r="A68">
        <v>67</v>
      </c>
      <c r="B68">
        <v>79.578966000000008</v>
      </c>
      <c r="C68" s="3">
        <v>1</v>
      </c>
      <c r="D68">
        <v>84.939652000000009</v>
      </c>
      <c r="E68" s="5">
        <v>2</v>
      </c>
      <c r="P68">
        <v>2</v>
      </c>
      <c r="Q68" t="str">
        <f>CONCATENATE(C68,E68,G68,I68)</f>
        <v>12</v>
      </c>
      <c r="R68">
        <v>4</v>
      </c>
      <c r="X68" t="s">
        <v>277</v>
      </c>
      <c r="Y68" t="s">
        <v>273</v>
      </c>
      <c r="AN68">
        <v>1751</v>
      </c>
      <c r="AO68">
        <v>1766</v>
      </c>
      <c r="AP68">
        <v>1780</v>
      </c>
      <c r="AQ68">
        <v>1758</v>
      </c>
      <c r="AT68">
        <f>(($AO$60-$AN$59)/($AN$60-$AN$59))</f>
        <v>0.34782608695652173</v>
      </c>
      <c r="AU68">
        <f>(($AP$59-$AN$59)/($AN$60-$AN$59))</f>
        <v>0.69565217391304346</v>
      </c>
      <c r="AV68">
        <f>(($AQ$60-$AN$59)/($AN$60-$AN$59))</f>
        <v>0.73913043478260865</v>
      </c>
      <c r="AW68">
        <f>(($AN$59-$AO$59)/($AO$60-$AO$59))</f>
        <v>0.65217391304347827</v>
      </c>
      <c r="AX68">
        <f>(($AP$58-$AO$59)/($AO$60-$AO$59))</f>
        <v>0.34782608695652173</v>
      </c>
      <c r="AY68">
        <f>(($AQ$59-$AO$59)/($AO$60-$AO$59))</f>
        <v>0.43478260869565216</v>
      </c>
      <c r="AZ68">
        <f>(($AN$59-$AP$58)/($AP$59-$AP$58))</f>
        <v>0.30434782608695654</v>
      </c>
      <c r="BA68">
        <f>(($AO$60-$AP$58)/($AP$59-$AP$58))</f>
        <v>0.65217391304347827</v>
      </c>
      <c r="BB68">
        <f>(($AQ$59-$AP$58)/($AP$59-$AP$58))</f>
        <v>8.6956521739130432E-2</v>
      </c>
      <c r="BC68">
        <f>(($AN$59-$AQ$59)/($AQ$60-$AQ$59))</f>
        <v>0.22727272727272727</v>
      </c>
      <c r="BD68">
        <f>(($AO$60-$AQ$59)/($AQ$60-$AQ$59))</f>
        <v>0.59090909090909094</v>
      </c>
      <c r="BE68">
        <f>(($AP$59-$AQ$59)/($AQ$60-$AQ$59))</f>
        <v>0.95454545454545459</v>
      </c>
      <c r="BG68">
        <v>4</v>
      </c>
      <c r="BH68">
        <v>398</v>
      </c>
      <c r="BI68">
        <f>($BH$77-$BH$74)/200</f>
        <v>8.5000000000000006E-2</v>
      </c>
      <c r="BQ68">
        <f>(($AO$60-$AN$59)/($AN$60-$AN$59))</f>
        <v>0.34782608695652173</v>
      </c>
      <c r="BR68">
        <f>1-(($AP$59-$AN$59)/($AN$60-$AN$59))</f>
        <v>0.30434782608695654</v>
      </c>
      <c r="BS68">
        <f>1-(($AQ$60-$AN$59)/($AN$60-$AN$59))</f>
        <v>0.26086956521739135</v>
      </c>
      <c r="BT68">
        <f>1-(($AN$59-$AO$59)/($AO$60-$AO$59))</f>
        <v>0.34782608695652173</v>
      </c>
      <c r="BU68">
        <f>(($AP$58-$AO$59)/($AO$60-$AO$59))</f>
        <v>0.34782608695652173</v>
      </c>
      <c r="BV68">
        <f>(($AQ$59-$AO$59)/($AO$60-$AO$59))</f>
        <v>0.43478260869565216</v>
      </c>
      <c r="BW68">
        <f>(($AN$59-$AP$58)/($AP$59-$AP$58))</f>
        <v>0.30434782608695654</v>
      </c>
      <c r="BX68">
        <f>1-(($AO$60-$AP$58)/($AP$59-$AP$58))</f>
        <v>0.34782608695652173</v>
      </c>
      <c r="BY68">
        <f>(($AQ$59-$AP$58)/($AP$59-$AP$58))</f>
        <v>8.6956521739130432E-2</v>
      </c>
      <c r="BZ68">
        <f>(($AN$59-$AQ$59)/($AQ$60-$AQ$59))</f>
        <v>0.22727272727272727</v>
      </c>
      <c r="CA68">
        <f>1-(($AO$60-$AQ$59)/($AQ$60-$AQ$59))</f>
        <v>0.40909090909090906</v>
      </c>
      <c r="CB68">
        <f>1-(($AP$59-$AQ$59)/($AQ$60-$AQ$59))</f>
        <v>4.5454545454545414E-2</v>
      </c>
    </row>
    <row r="69" spans="1:80" x14ac:dyDescent="0.25">
      <c r="A69">
        <v>68</v>
      </c>
      <c r="B69">
        <v>79.628509000000008</v>
      </c>
      <c r="C69" s="3">
        <v>1</v>
      </c>
      <c r="D69">
        <v>84.987731000000011</v>
      </c>
      <c r="E69" s="5">
        <v>2</v>
      </c>
      <c r="P69">
        <v>2</v>
      </c>
      <c r="Q69" t="str">
        <f>CONCATENATE(C69,E69,G69,I69)</f>
        <v>12</v>
      </c>
      <c r="R69">
        <v>3</v>
      </c>
      <c r="X69" t="s">
        <v>277</v>
      </c>
      <c r="Y69" t="s">
        <v>268</v>
      </c>
      <c r="AB69" t="s">
        <v>277</v>
      </c>
      <c r="AC69" t="str">
        <f>CONCATENATE($R69,$R70,$R71,$R72)</f>
        <v>3214</v>
      </c>
      <c r="AN69">
        <v>1773</v>
      </c>
      <c r="AO69">
        <v>1789</v>
      </c>
      <c r="AP69">
        <v>1806</v>
      </c>
      <c r="AQ69">
        <v>1779</v>
      </c>
      <c r="AT69">
        <f>(($AO$61-$AN$60)/($AN$61-$AN$60))</f>
        <v>0.33333333333333331</v>
      </c>
      <c r="AU69">
        <f>(($AP$60-$AN$60)/($AN$61-$AN$60))</f>
        <v>0.76190476190476186</v>
      </c>
      <c r="AV69">
        <f>(($AQ$61-$AN$60)/($AN$61-$AN$60))</f>
        <v>0.80952380952380953</v>
      </c>
      <c r="AW69">
        <f>(($AN$60-$AO$60)/($AO$61-$AO$60))</f>
        <v>0.68181818181818177</v>
      </c>
      <c r="AX69">
        <f>(($AP$59-$AO$60)/($AO$61-$AO$60))</f>
        <v>0.36363636363636365</v>
      </c>
      <c r="AY69">
        <f>(($AQ$60-$AO$60)/($AO$61-$AO$60))</f>
        <v>0.40909090909090912</v>
      </c>
      <c r="AZ69">
        <f>(($AN$60-$AP$59)/($AP$60-$AP$59))</f>
        <v>0.30434782608695654</v>
      </c>
      <c r="BA69">
        <f>(($AO$61-$AP$59)/($AP$60-$AP$59))</f>
        <v>0.60869565217391308</v>
      </c>
      <c r="BB69">
        <f>(($AQ$60-$AP$59)/($AP$60-$AP$59))</f>
        <v>4.3478260869565216E-2</v>
      </c>
      <c r="BC69">
        <f>(($AN$60-$AQ$60)/($AQ$61-$AQ$60))</f>
        <v>0.2608695652173913</v>
      </c>
      <c r="BD69">
        <f>(($AO$61-$AQ$60)/($AQ$61-$AQ$60))</f>
        <v>0.56521739130434778</v>
      </c>
      <c r="BE69">
        <f>(($AP$60-$AQ$60)/($AQ$61-$AQ$60))</f>
        <v>0.95652173913043481</v>
      </c>
      <c r="BG69">
        <v>3</v>
      </c>
      <c r="BH69">
        <v>399</v>
      </c>
      <c r="BI69">
        <f>($BH$78-$BH$75)/200</f>
        <v>7.4999999999999997E-2</v>
      </c>
      <c r="BQ69">
        <f>(($AO$61-$AN$60)/($AN$61-$AN$60))</f>
        <v>0.33333333333333331</v>
      </c>
      <c r="BR69">
        <f>1-(($AP$60-$AN$60)/($AN$61-$AN$60))</f>
        <v>0.23809523809523814</v>
      </c>
      <c r="BS69">
        <f>1-(($AQ$61-$AN$60)/($AN$61-$AN$60))</f>
        <v>0.19047619047619047</v>
      </c>
      <c r="BT69">
        <f>1-(($AN$60-$AO$60)/($AO$61-$AO$60))</f>
        <v>0.31818181818181823</v>
      </c>
      <c r="BU69">
        <f>(($AP$59-$AO$60)/($AO$61-$AO$60))</f>
        <v>0.36363636363636365</v>
      </c>
      <c r="BV69">
        <f>(($AQ$60-$AO$60)/($AO$61-$AO$60))</f>
        <v>0.40909090909090912</v>
      </c>
      <c r="BW69">
        <f>(($AN$60-$AP$59)/($AP$60-$AP$59))</f>
        <v>0.30434782608695654</v>
      </c>
      <c r="BX69">
        <f>1-(($AO$61-$AP$59)/($AP$60-$AP$59))</f>
        <v>0.39130434782608692</v>
      </c>
      <c r="BY69">
        <f>(($AQ$60-$AP$59)/($AP$60-$AP$59))</f>
        <v>4.3478260869565216E-2</v>
      </c>
      <c r="BZ69">
        <f>(($AN$60-$AQ$60)/($AQ$61-$AQ$60))</f>
        <v>0.2608695652173913</v>
      </c>
      <c r="CA69">
        <f>1-(($AO$61-$AQ$60)/($AQ$61-$AQ$60))</f>
        <v>0.43478260869565222</v>
      </c>
      <c r="CB69">
        <f>1-(($AP$60-$AQ$60)/($AQ$61-$AQ$60))</f>
        <v>4.3478260869565188E-2</v>
      </c>
    </row>
    <row r="70" spans="1:80" x14ac:dyDescent="0.25">
      <c r="A70">
        <v>69</v>
      </c>
      <c r="D70">
        <v>84.989800000000002</v>
      </c>
      <c r="E70" s="5">
        <v>2</v>
      </c>
      <c r="P70">
        <v>1</v>
      </c>
      <c r="Q70" t="str">
        <f>CONCATENATE(C70,E70,G70,I70)</f>
        <v>2</v>
      </c>
      <c r="R70">
        <v>2</v>
      </c>
      <c r="X70" t="s">
        <v>277</v>
      </c>
      <c r="Y70" t="s">
        <v>269</v>
      </c>
      <c r="AN70">
        <v>1796</v>
      </c>
      <c r="AO70">
        <v>1809</v>
      </c>
      <c r="AP70">
        <v>1824</v>
      </c>
      <c r="AQ70">
        <v>1801</v>
      </c>
      <c r="AT70">
        <f>(($AO$62-$AN$61)/($AN$62-$AN$61))</f>
        <v>0.34782608695652173</v>
      </c>
      <c r="AU70">
        <f>(($AP$61-$AN$61)/($AN$62-$AN$61))</f>
        <v>0.73913043478260865</v>
      </c>
      <c r="AV70">
        <f>(($AQ$62-$AN$61)/($AN$62-$AN$61))</f>
        <v>0.82608695652173914</v>
      </c>
      <c r="AW70">
        <f>(($AN$61-$AO$61)/($AO$62-$AO$61))</f>
        <v>0.63636363636363635</v>
      </c>
      <c r="AX70">
        <f>(($AP$60-$AO$61)/($AO$62-$AO$61))</f>
        <v>0.40909090909090912</v>
      </c>
      <c r="AY70">
        <f>(($AQ$61-$AO$61)/($AO$62-$AO$61))</f>
        <v>0.45454545454545453</v>
      </c>
      <c r="AZ70">
        <f>(($AN$61-$AP$60)/($AP$61-$AP$60))</f>
        <v>0.22727272727272727</v>
      </c>
      <c r="BA70">
        <f>(($AO$62-$AP$60)/($AP$61-$AP$60))</f>
        <v>0.59090909090909094</v>
      </c>
      <c r="BB70">
        <f>(($AQ$61-$AP$60)/($AP$61-$AP$60))</f>
        <v>4.5454545454545456E-2</v>
      </c>
      <c r="BC70">
        <f>(($AN$61-$AQ$61)/($AQ$62-$AQ$61))</f>
        <v>0.17391304347826086</v>
      </c>
      <c r="BD70">
        <f>(($AO$62-$AQ$61)/($AQ$62-$AQ$61))</f>
        <v>0.52173913043478259</v>
      </c>
      <c r="BE70">
        <f>(($AP$61-$AQ$61)/($AQ$62-$AQ$61))</f>
        <v>0.91304347826086951</v>
      </c>
      <c r="BG70">
        <v>2</v>
      </c>
      <c r="BH70">
        <v>406</v>
      </c>
      <c r="BI70">
        <f>($BH$79-$BH$76)/200</f>
        <v>7.4999999999999997E-2</v>
      </c>
      <c r="BQ70">
        <f>(($AO$62-$AN$61)/($AN$62-$AN$61))</f>
        <v>0.34782608695652173</v>
      </c>
      <c r="BR70">
        <f>1-(($AP$61-$AN$61)/($AN$62-$AN$61))</f>
        <v>0.26086956521739135</v>
      </c>
      <c r="BS70">
        <f>1-(($AQ$62-$AN$61)/($AN$62-$AN$61))</f>
        <v>0.17391304347826086</v>
      </c>
      <c r="BT70">
        <f>1-(($AN$61-$AO$61)/($AO$62-$AO$61))</f>
        <v>0.36363636363636365</v>
      </c>
      <c r="BU70">
        <f>(($AP$60-$AO$61)/($AO$62-$AO$61))</f>
        <v>0.40909090909090912</v>
      </c>
      <c r="BV70">
        <f>(($AQ$61-$AO$61)/($AO$62-$AO$61))</f>
        <v>0.45454545454545453</v>
      </c>
      <c r="BW70">
        <f>(($AN$61-$AP$60)/($AP$61-$AP$60))</f>
        <v>0.22727272727272727</v>
      </c>
      <c r="BX70">
        <f>1-(($AO$62-$AP$60)/($AP$61-$AP$60))</f>
        <v>0.40909090909090906</v>
      </c>
      <c r="BY70">
        <f>(($AQ$61-$AP$60)/($AP$61-$AP$60))</f>
        <v>4.5454545454545456E-2</v>
      </c>
      <c r="BZ70">
        <f>(($AN$61-$AQ$61)/($AQ$62-$AQ$61))</f>
        <v>0.17391304347826086</v>
      </c>
      <c r="CA70">
        <f>1-(($AO$62-$AQ$61)/($AQ$62-$AQ$61))</f>
        <v>0.47826086956521741</v>
      </c>
      <c r="CB70">
        <f>1-(($AP$61-$AQ$61)/($AQ$62-$AQ$61))</f>
        <v>8.6956521739130488E-2</v>
      </c>
    </row>
    <row r="71" spans="1:80" x14ac:dyDescent="0.25">
      <c r="A71">
        <v>70</v>
      </c>
      <c r="D71">
        <v>84.989094000000009</v>
      </c>
      <c r="E71" s="5">
        <v>2</v>
      </c>
      <c r="P71">
        <v>1</v>
      </c>
      <c r="Q71" t="str">
        <f>CONCATENATE(C71,E71,G71,I71)</f>
        <v>2</v>
      </c>
      <c r="R71">
        <v>1</v>
      </c>
      <c r="X71" t="s">
        <v>277</v>
      </c>
      <c r="Y71" t="s">
        <v>270</v>
      </c>
      <c r="AN71">
        <v>1816</v>
      </c>
      <c r="AO71">
        <v>1830</v>
      </c>
      <c r="AP71">
        <v>1846</v>
      </c>
      <c r="AQ71">
        <v>1823</v>
      </c>
      <c r="AT71">
        <f>(($AO$63-$AN$62)/($AN$63-$AN$62))</f>
        <v>0.36</v>
      </c>
      <c r="AU71">
        <f>(($AP$62-$AN$62)/($AN$63-$AN$62))</f>
        <v>0.76</v>
      </c>
      <c r="AV71">
        <f>(($AQ$63-$AN$62)/($AN$63-$AN$62))</f>
        <v>0.8</v>
      </c>
      <c r="AW71">
        <f>(($AN$62-$AO$62)/($AO$63-$AO$62))</f>
        <v>0.625</v>
      </c>
      <c r="AX71">
        <f>(($AP$61-$AO$62)/($AO$63-$AO$62))</f>
        <v>0.375</v>
      </c>
      <c r="AY71">
        <f>(($AQ$62-$AO$62)/($AO$63-$AO$62))</f>
        <v>0.45833333333333331</v>
      </c>
      <c r="AZ71">
        <f>(($AN$62-$AP$61)/($AP$62-$AP$61))</f>
        <v>0.24</v>
      </c>
      <c r="BA71">
        <f>(($AO$63-$AP$61)/($AP$62-$AP$61))</f>
        <v>0.6</v>
      </c>
      <c r="BB71">
        <f>(($AQ$62-$AP$61)/($AP$62-$AP$61))</f>
        <v>0.08</v>
      </c>
      <c r="BC71">
        <f>(($AN$62-$AQ$62)/($AQ$63-$AQ$62))</f>
        <v>0.16666666666666666</v>
      </c>
      <c r="BD71">
        <f>(($AO$63-$AQ$62)/($AQ$63-$AQ$62))</f>
        <v>0.54166666666666663</v>
      </c>
      <c r="BE71">
        <f>(($AP$62-$AQ$62)/($AQ$63-$AQ$62))</f>
        <v>0.95833333333333337</v>
      </c>
      <c r="BG71">
        <v>1</v>
      </c>
      <c r="BH71">
        <v>411</v>
      </c>
      <c r="BI71">
        <f>($BH$80-$BH$77)/200</f>
        <v>0.1</v>
      </c>
      <c r="BQ71">
        <f>(($AO$63-$AN$62)/($AN$63-$AN$62))</f>
        <v>0.36</v>
      </c>
      <c r="BR71">
        <f>1-(($AP$62-$AN$62)/($AN$63-$AN$62))</f>
        <v>0.24</v>
      </c>
      <c r="BS71">
        <f>1-(($AQ$63-$AN$62)/($AN$63-$AN$62))</f>
        <v>0.19999999999999996</v>
      </c>
      <c r="BT71">
        <f>1-(($AN$62-$AO$62)/($AO$63-$AO$62))</f>
        <v>0.375</v>
      </c>
      <c r="BU71">
        <f>(($AP$61-$AO$62)/($AO$63-$AO$62))</f>
        <v>0.375</v>
      </c>
      <c r="BV71">
        <f>(($AQ$62-$AO$62)/($AO$63-$AO$62))</f>
        <v>0.45833333333333331</v>
      </c>
      <c r="BW71">
        <f>(($AN$62-$AP$61)/($AP$62-$AP$61))</f>
        <v>0.24</v>
      </c>
      <c r="BX71">
        <f>1-(($AO$63-$AP$61)/($AP$62-$AP$61))</f>
        <v>0.4</v>
      </c>
      <c r="BY71">
        <f>(($AQ$62-$AP$61)/($AP$62-$AP$61))</f>
        <v>0.08</v>
      </c>
      <c r="BZ71">
        <f>(($AN$62-$AQ$62)/($AQ$63-$AQ$62))</f>
        <v>0.16666666666666666</v>
      </c>
      <c r="CA71">
        <f>1-(($AO$63-$AQ$62)/($AQ$63-$AQ$62))</f>
        <v>0.45833333333333337</v>
      </c>
      <c r="CB71">
        <f>1-(($AP$62-$AQ$62)/($AQ$63-$AQ$62))</f>
        <v>4.166666666666663E-2</v>
      </c>
    </row>
    <row r="72" spans="1:80" x14ac:dyDescent="0.25">
      <c r="A72">
        <v>71</v>
      </c>
      <c r="D72">
        <v>85.024193000000011</v>
      </c>
      <c r="E72" s="5">
        <v>2</v>
      </c>
      <c r="P72">
        <v>1</v>
      </c>
      <c r="Q72" t="str">
        <f>CONCATENATE(C72,E72,G72,I72)</f>
        <v>2</v>
      </c>
      <c r="R72">
        <v>4</v>
      </c>
      <c r="X72" t="s">
        <v>277</v>
      </c>
      <c r="Y72" t="s">
        <v>273</v>
      </c>
      <c r="AN72">
        <v>1836</v>
      </c>
      <c r="AO72">
        <v>1852</v>
      </c>
      <c r="AP72">
        <v>1871</v>
      </c>
      <c r="AQ72">
        <v>1845</v>
      </c>
      <c r="AT72">
        <f>(($AO$64-$AN$63)/($AN$64-$AN$63))</f>
        <v>0.40740740740740738</v>
      </c>
      <c r="AU72">
        <f>(($AP$63-$AN$63)/($AN$64-$AN$63))</f>
        <v>0.70370370370370372</v>
      </c>
      <c r="AV72">
        <f>(($AQ$64-$AN$63)/($AN$64-$AN$63))</f>
        <v>0.85185185185185186</v>
      </c>
      <c r="AW72">
        <f>(($AN$63-$AO$63)/($AO$64-$AO$63))</f>
        <v>0.59259259259259256</v>
      </c>
      <c r="AX72">
        <f>(($AP$62-$AO$63)/($AO$64-$AO$63))</f>
        <v>0.37037037037037035</v>
      </c>
      <c r="AY72">
        <f>(($AQ$63-$AO$63)/($AO$64-$AO$63))</f>
        <v>0.40740740740740738</v>
      </c>
      <c r="AZ72">
        <f>(($AN$63-$AP$62)/($AP$63-$AP$62))</f>
        <v>0.24</v>
      </c>
      <c r="BA72">
        <f>(($AO$64-$AP$62)/($AP$63-$AP$62))</f>
        <v>0.68</v>
      </c>
      <c r="BB72">
        <f>(($AQ$63-$AP$62)/($AP$63-$AP$62))</f>
        <v>0.04</v>
      </c>
      <c r="BC72">
        <f>(($AN$63-$AQ$63)/($AQ$64-$AQ$63))</f>
        <v>0.17857142857142858</v>
      </c>
      <c r="BD72">
        <f>(($AO$64-$AQ$63)/($AQ$64-$AQ$63))</f>
        <v>0.5714285714285714</v>
      </c>
      <c r="BE72">
        <f>(($AP$63-$AQ$63)/($AQ$64-$AQ$63))</f>
        <v>0.8571428571428571</v>
      </c>
      <c r="BG72">
        <v>4</v>
      </c>
      <c r="BH72">
        <v>420</v>
      </c>
      <c r="BI72">
        <f>($BH$81-$BH$78)/200</f>
        <v>9.5000000000000001E-2</v>
      </c>
      <c r="BQ72">
        <f>(($AO$64-$AN$63)/($AN$64-$AN$63))</f>
        <v>0.40740740740740738</v>
      </c>
      <c r="BR72">
        <f>1-(($AP$63-$AN$63)/($AN$64-$AN$63))</f>
        <v>0.29629629629629628</v>
      </c>
      <c r="BS72">
        <f>1-(($AQ$64-$AN$63)/($AN$64-$AN$63))</f>
        <v>0.14814814814814814</v>
      </c>
      <c r="BT72">
        <f>1-(($AN$63-$AO$63)/($AO$64-$AO$63))</f>
        <v>0.40740740740740744</v>
      </c>
      <c r="BU72">
        <f>(($AP$62-$AO$63)/($AO$64-$AO$63))</f>
        <v>0.37037037037037035</v>
      </c>
      <c r="BV72">
        <f>(($AQ$63-$AO$63)/($AO$64-$AO$63))</f>
        <v>0.40740740740740738</v>
      </c>
      <c r="BW72">
        <f>(($AN$63-$AP$62)/($AP$63-$AP$62))</f>
        <v>0.24</v>
      </c>
      <c r="BX72">
        <f>1-(($AO$64-$AP$62)/($AP$63-$AP$62))</f>
        <v>0.31999999999999995</v>
      </c>
      <c r="BY72">
        <f>(($AQ$63-$AP$62)/($AP$63-$AP$62))</f>
        <v>0.04</v>
      </c>
      <c r="BZ72">
        <f>(($AN$63-$AQ$63)/($AQ$64-$AQ$63))</f>
        <v>0.17857142857142858</v>
      </c>
      <c r="CA72">
        <f>1-(($AO$64-$AQ$63)/($AQ$64-$AQ$63))</f>
        <v>0.4285714285714286</v>
      </c>
      <c r="CB72">
        <f>1-(($AP$63-$AQ$63)/($AQ$64-$AQ$63))</f>
        <v>0.1428571428571429</v>
      </c>
    </row>
    <row r="73" spans="1:80" x14ac:dyDescent="0.25">
      <c r="A73">
        <v>72</v>
      </c>
      <c r="D73">
        <v>85.00752700000001</v>
      </c>
      <c r="E73" s="5">
        <v>2</v>
      </c>
      <c r="P73">
        <v>1</v>
      </c>
      <c r="Q73" t="str">
        <f>CONCATENATE(C73,E73,G73,I73)</f>
        <v>2</v>
      </c>
      <c r="R73">
        <v>3</v>
      </c>
      <c r="X73" t="s">
        <v>277</v>
      </c>
      <c r="Y73" t="s">
        <v>268</v>
      </c>
      <c r="AB73" t="s">
        <v>277</v>
      </c>
      <c r="AC73" t="str">
        <f>CONCATENATE($R73,$R74,$R75,$R76)</f>
        <v>3214</v>
      </c>
      <c r="AN73">
        <v>1859</v>
      </c>
      <c r="AO73">
        <v>1872</v>
      </c>
      <c r="AP73">
        <v>1925</v>
      </c>
      <c r="AQ73">
        <v>1867</v>
      </c>
      <c r="BG73">
        <v>3</v>
      </c>
      <c r="BH73">
        <v>421</v>
      </c>
      <c r="BI73">
        <f>($BH$82-$BH$79)/200</f>
        <v>7.4999999999999997E-2</v>
      </c>
    </row>
    <row r="74" spans="1:80" x14ac:dyDescent="0.25">
      <c r="A74">
        <v>73</v>
      </c>
      <c r="D74">
        <v>84.986315000000005</v>
      </c>
      <c r="E74" s="5">
        <v>2</v>
      </c>
      <c r="P74">
        <v>1</v>
      </c>
      <c r="Q74" t="str">
        <f>CONCATENATE(C74,E74,G74,I74)</f>
        <v>2</v>
      </c>
      <c r="R74">
        <v>2</v>
      </c>
      <c r="X74" t="s">
        <v>277</v>
      </c>
      <c r="Y74" t="s">
        <v>269</v>
      </c>
      <c r="AN74">
        <v>1910</v>
      </c>
      <c r="AO74">
        <v>1926</v>
      </c>
      <c r="AP74">
        <v>1954</v>
      </c>
      <c r="AQ74">
        <v>1911</v>
      </c>
      <c r="BG74">
        <v>2</v>
      </c>
      <c r="BH74">
        <v>427</v>
      </c>
      <c r="BI74">
        <f>($BH$83-$BH$80)/200</f>
        <v>8.5000000000000006E-2</v>
      </c>
    </row>
    <row r="75" spans="1:80" x14ac:dyDescent="0.25">
      <c r="A75">
        <v>74</v>
      </c>
      <c r="D75">
        <v>84.927077000000011</v>
      </c>
      <c r="E75" s="5">
        <v>2</v>
      </c>
      <c r="F75">
        <v>82.673454000000007</v>
      </c>
      <c r="G75" s="2">
        <v>3</v>
      </c>
      <c r="P75">
        <v>2</v>
      </c>
      <c r="Q75" t="str">
        <f>CONCATENATE(C75,E75,G75,I75)</f>
        <v>23</v>
      </c>
      <c r="R75">
        <v>1</v>
      </c>
      <c r="X75" t="s">
        <v>277</v>
      </c>
      <c r="Y75" t="s">
        <v>270</v>
      </c>
      <c r="AN75">
        <v>1941</v>
      </c>
      <c r="AO75">
        <v>1954</v>
      </c>
      <c r="AP75">
        <v>1978</v>
      </c>
      <c r="AQ75">
        <v>1941</v>
      </c>
      <c r="AT75">
        <f>(($AO$65-$AN$65)/($AN$66-$AN$65))</f>
        <v>0.7142857142857143</v>
      </c>
      <c r="AU75">
        <f>(($AP$64-$AN$65)/($AN$66-$AN$65))</f>
        <v>0.5</v>
      </c>
      <c r="AV75">
        <f>(($AQ$65-$AN$65)/($AN$66-$AN$65))</f>
        <v>0.17857142857142858</v>
      </c>
      <c r="AW75">
        <f>(($AN$66-$AO$65)/($AO$66-$AO$65))</f>
        <v>0.34782608695652173</v>
      </c>
      <c r="AX75">
        <f>(($AP$65-$AO$65)/($AO$66-$AO$65))</f>
        <v>0.82608695652173914</v>
      </c>
      <c r="AY75">
        <f>(($AQ$66-$AO$65)/($AO$66-$AO$65))</f>
        <v>0.56521739130434778</v>
      </c>
      <c r="AZ75">
        <f>(($AN$66-$AP$64)/($AP$65-$AP$64))</f>
        <v>0.56000000000000005</v>
      </c>
      <c r="BA75">
        <f>(($AO$65-$AP$64)/($AP$65-$AP$64))</f>
        <v>0.24</v>
      </c>
      <c r="BB75">
        <f>(($AQ$66-$AP$64)/($AP$65-$AP$64))</f>
        <v>0.76</v>
      </c>
      <c r="BC75">
        <f>(($AN$66-$AQ$65)/($AQ$66-$AQ$65))</f>
        <v>0.8214285714285714</v>
      </c>
      <c r="BD75">
        <f>(($AO$65-$AQ$65)/($AQ$66-$AQ$65))</f>
        <v>0.5357142857142857</v>
      </c>
      <c r="BE75">
        <f>(($AP$64-$AQ$65)/($AQ$66-$AQ$65))</f>
        <v>0.32142857142857145</v>
      </c>
      <c r="BG75">
        <v>1</v>
      </c>
      <c r="BH75">
        <v>434</v>
      </c>
      <c r="BI75">
        <f>($BH$84-$BH$81)/200</f>
        <v>9.5000000000000001E-2</v>
      </c>
      <c r="BQ75">
        <f>1-(($AO$65-$AN$65)/($AN$66-$AN$65))</f>
        <v>0.2857142857142857</v>
      </c>
      <c r="BR75">
        <f>(($AP$64-$AN$65)/($AN$66-$AN$65))</f>
        <v>0.5</v>
      </c>
      <c r="BS75">
        <f>(($AQ$65-$AN$65)/($AN$66-$AN$65))</f>
        <v>0.17857142857142858</v>
      </c>
      <c r="BT75">
        <f>(($AN$66-$AO$65)/($AO$66-$AO$65))</f>
        <v>0.34782608695652173</v>
      </c>
      <c r="BU75">
        <f>1-(($AP$65-$AO$65)/($AO$66-$AO$65))</f>
        <v>0.17391304347826086</v>
      </c>
      <c r="BV75">
        <f>1-(($AQ$66-$AO$65)/($AO$66-$AO$65))</f>
        <v>0.43478260869565222</v>
      </c>
      <c r="BW75">
        <f>1-(($AN$66-$AP$64)/($AP$65-$AP$64))</f>
        <v>0.43999999999999995</v>
      </c>
      <c r="BX75">
        <f>(($AO$65-$AP$64)/($AP$65-$AP$64))</f>
        <v>0.24</v>
      </c>
      <c r="BY75">
        <f>1-(($AQ$66-$AP$64)/($AP$65-$AP$64))</f>
        <v>0.24</v>
      </c>
      <c r="BZ75">
        <f>1-(($AN$66-$AQ$65)/($AQ$66-$AQ$65))</f>
        <v>0.1785714285714286</v>
      </c>
      <c r="CA75">
        <f>1-(($AO$65-$AQ$65)/($AQ$66-$AQ$65))</f>
        <v>0.4642857142857143</v>
      </c>
      <c r="CB75">
        <f>(($AP$64-$AQ$65)/($AQ$66-$AQ$65))</f>
        <v>0.32142857142857145</v>
      </c>
    </row>
    <row r="76" spans="1:80" x14ac:dyDescent="0.25">
      <c r="A76">
        <v>75</v>
      </c>
      <c r="D76">
        <v>84.956975</v>
      </c>
      <c r="E76" s="5">
        <v>2</v>
      </c>
      <c r="F76">
        <v>82.663102000000009</v>
      </c>
      <c r="G76" s="2">
        <v>3</v>
      </c>
      <c r="H76">
        <v>83.882585000000006</v>
      </c>
      <c r="I76" s="4">
        <v>4</v>
      </c>
      <c r="P76">
        <v>3</v>
      </c>
      <c r="Q76" t="str">
        <f>CONCATENATE(C76,E76,G76,I76)</f>
        <v>234</v>
      </c>
      <c r="R76">
        <v>4</v>
      </c>
      <c r="X76" t="s">
        <v>277</v>
      </c>
      <c r="Y76" t="s">
        <v>273</v>
      </c>
      <c r="AN76">
        <v>1966</v>
      </c>
      <c r="AO76">
        <v>1978</v>
      </c>
      <c r="AP76">
        <v>2001</v>
      </c>
      <c r="AQ76">
        <v>1967</v>
      </c>
      <c r="AT76">
        <f>(($AO$66-$AN$66)/($AN$67-$AN$66))</f>
        <v>0.6</v>
      </c>
      <c r="AU76">
        <f>(($AP$65-$AN$66)/($AN$67-$AN$66))</f>
        <v>0.44</v>
      </c>
      <c r="AV76">
        <f>(($AQ$66-$AN$66)/($AN$67-$AN$66))</f>
        <v>0.2</v>
      </c>
      <c r="AW76">
        <f>(($AN$67-$AO$66)/($AO$67-$AO$66))</f>
        <v>0.4</v>
      </c>
      <c r="AX76">
        <f>(($AP$66-$AO$66)/($AO$67-$AO$66))</f>
        <v>0.68</v>
      </c>
      <c r="AY76">
        <f>(($AQ$67-$AO$66)/($AO$67-$AO$66))</f>
        <v>0.56000000000000005</v>
      </c>
      <c r="AZ76">
        <f>(($AN$67-$AP$65)/($AP$66-$AP$65))</f>
        <v>0.66666666666666663</v>
      </c>
      <c r="BA76">
        <f>(($AO$66-$AP$65)/($AP$66-$AP$65))</f>
        <v>0.19047619047619047</v>
      </c>
      <c r="BB76">
        <f>(($AQ$67-$AP$65)/($AP$66-$AP$65))</f>
        <v>0.8571428571428571</v>
      </c>
      <c r="BC76">
        <f>(($AN$67-$AQ$66)/($AQ$67-$AQ$66))</f>
        <v>0.83333333333333337</v>
      </c>
      <c r="BD76">
        <f>(($AO$66-$AQ$66)/($AQ$67-$AQ$66))</f>
        <v>0.41666666666666669</v>
      </c>
      <c r="BE76">
        <f>(($AP$65-$AQ$66)/($AQ$67-$AQ$66))</f>
        <v>0.25</v>
      </c>
      <c r="BG76">
        <v>4</v>
      </c>
      <c r="BH76">
        <v>441</v>
      </c>
      <c r="BI76">
        <f>($BH$85-$BH$82)/200</f>
        <v>0.105</v>
      </c>
      <c r="BQ76">
        <f>1-(($AO$66-$AN$66)/($AN$67-$AN$66))</f>
        <v>0.4</v>
      </c>
      <c r="BR76">
        <f>(($AP$65-$AN$66)/($AN$67-$AN$66))</f>
        <v>0.44</v>
      </c>
      <c r="BS76">
        <f>(($AQ$66-$AN$66)/($AN$67-$AN$66))</f>
        <v>0.2</v>
      </c>
      <c r="BT76">
        <f>(($AN$67-$AO$66)/($AO$67-$AO$66))</f>
        <v>0.4</v>
      </c>
      <c r="BU76">
        <f>1-(($AP$66-$AO$66)/($AO$67-$AO$66))</f>
        <v>0.31999999999999995</v>
      </c>
      <c r="BV76">
        <f>1-(($AQ$67-$AO$66)/($AO$67-$AO$66))</f>
        <v>0.43999999999999995</v>
      </c>
      <c r="BW76">
        <f>1-(($AN$67-$AP$65)/($AP$66-$AP$65))</f>
        <v>0.33333333333333337</v>
      </c>
      <c r="BX76">
        <f>(($AO$66-$AP$65)/($AP$66-$AP$65))</f>
        <v>0.19047619047619047</v>
      </c>
      <c r="BY76">
        <f>1-(($AQ$67-$AP$65)/($AP$66-$AP$65))</f>
        <v>0.1428571428571429</v>
      </c>
      <c r="BZ76">
        <f>1-(($AN$67-$AQ$66)/($AQ$67-$AQ$66))</f>
        <v>0.16666666666666663</v>
      </c>
      <c r="CA76">
        <f>(($AO$66-$AQ$66)/($AQ$67-$AQ$66))</f>
        <v>0.41666666666666669</v>
      </c>
      <c r="CB76">
        <f>(($AP$65-$AQ$66)/($AQ$67-$AQ$66))</f>
        <v>0.25</v>
      </c>
    </row>
    <row r="77" spans="1:80" x14ac:dyDescent="0.25">
      <c r="A77">
        <v>76</v>
      </c>
      <c r="F77">
        <v>82.618761000000006</v>
      </c>
      <c r="G77" s="2">
        <v>3</v>
      </c>
      <c r="H77">
        <v>83.851072000000002</v>
      </c>
      <c r="I77" s="4">
        <v>4</v>
      </c>
      <c r="P77">
        <v>2</v>
      </c>
      <c r="Q77" t="str">
        <f>CONCATENATE(C77,E77,G77,I77)</f>
        <v>34</v>
      </c>
      <c r="R77">
        <v>3</v>
      </c>
      <c r="X77" t="s">
        <v>277</v>
      </c>
      <c r="Y77" t="s">
        <v>268</v>
      </c>
      <c r="AB77" t="s">
        <v>277</v>
      </c>
      <c r="AC77" t="str">
        <f>CONCATENATE($R77,$R78,$R79,$R80)</f>
        <v>3214</v>
      </c>
      <c r="AN77">
        <v>1990</v>
      </c>
      <c r="AO77">
        <v>2001</v>
      </c>
      <c r="AP77">
        <v>2023</v>
      </c>
      <c r="AQ77">
        <v>1990</v>
      </c>
      <c r="AT77">
        <f>(($AO$67-$AN$67)/($AN$68-$AN$67))</f>
        <v>0.7142857142857143</v>
      </c>
      <c r="AU77">
        <f>(($AP$66-$AN$67)/($AN$68-$AN$67))</f>
        <v>0.33333333333333331</v>
      </c>
      <c r="AV77">
        <f>(($AQ$67-$AN$67)/($AN$68-$AN$67))</f>
        <v>0.19047619047619047</v>
      </c>
      <c r="AW77">
        <f>(($AN$68-$AO$67)/($AO$68-$AO$67))</f>
        <v>0.2857142857142857</v>
      </c>
      <c r="AX77">
        <f>(($AP$67-$AO$67)/($AO$68-$AO$67))</f>
        <v>0.7142857142857143</v>
      </c>
      <c r="AY77">
        <f>(($AQ$68-$AO$67)/($AO$68-$AO$67))</f>
        <v>0.61904761904761907</v>
      </c>
      <c r="AZ77">
        <f>(($AN$68-$AP$66)/($AP$67-$AP$66))</f>
        <v>0.60869565217391308</v>
      </c>
      <c r="BA77">
        <f>(($AO$67-$AP$66)/($AP$67-$AP$66))</f>
        <v>0.34782608695652173</v>
      </c>
      <c r="BB77">
        <f>(($AQ$68-$AP$66)/($AP$67-$AP$66))</f>
        <v>0.91304347826086951</v>
      </c>
      <c r="BC77">
        <f>(($AN$68-$AQ$67)/($AQ$68-$AQ$67))</f>
        <v>0.70833333333333337</v>
      </c>
      <c r="BD77">
        <f>(($AO$67-$AQ$67)/($AQ$68-$AQ$67))</f>
        <v>0.45833333333333331</v>
      </c>
      <c r="BE77">
        <f>(($AP$66-$AQ$67)/($AQ$68-$AQ$67))</f>
        <v>0.125</v>
      </c>
      <c r="BG77">
        <v>3</v>
      </c>
      <c r="BH77">
        <v>444</v>
      </c>
      <c r="BI77">
        <f>($BH$86-$BH$83)/200</f>
        <v>8.5000000000000006E-2</v>
      </c>
      <c r="BQ77">
        <f>1-(($AO$67-$AN$67)/($AN$68-$AN$67))</f>
        <v>0.2857142857142857</v>
      </c>
      <c r="BR77">
        <f>(($AP$66-$AN$67)/($AN$68-$AN$67))</f>
        <v>0.33333333333333331</v>
      </c>
      <c r="BS77">
        <f>(($AQ$67-$AN$67)/($AN$68-$AN$67))</f>
        <v>0.19047619047619047</v>
      </c>
      <c r="BT77">
        <f>(($AN$68-$AO$67)/($AO$68-$AO$67))</f>
        <v>0.2857142857142857</v>
      </c>
      <c r="BU77">
        <f>1-(($AP$67-$AO$67)/($AO$68-$AO$67))</f>
        <v>0.2857142857142857</v>
      </c>
      <c r="BV77">
        <f>1-(($AQ$68-$AO$67)/($AO$68-$AO$67))</f>
        <v>0.38095238095238093</v>
      </c>
      <c r="BW77">
        <f>1-(($AN$68-$AP$66)/($AP$67-$AP$66))</f>
        <v>0.39130434782608692</v>
      </c>
      <c r="BX77">
        <f>(($AO$67-$AP$66)/($AP$67-$AP$66))</f>
        <v>0.34782608695652173</v>
      </c>
      <c r="BY77">
        <f>1-(($AQ$68-$AP$66)/($AP$67-$AP$66))</f>
        <v>8.6956521739130488E-2</v>
      </c>
      <c r="BZ77">
        <f>1-(($AN$68-$AQ$67)/($AQ$68-$AQ$67))</f>
        <v>0.29166666666666663</v>
      </c>
      <c r="CA77">
        <f>(($AO$67-$AQ$67)/($AQ$68-$AQ$67))</f>
        <v>0.45833333333333331</v>
      </c>
      <c r="CB77">
        <f>(($AP$66-$AQ$67)/($AQ$68-$AQ$67))</f>
        <v>0.125</v>
      </c>
    </row>
    <row r="78" spans="1:80" x14ac:dyDescent="0.25">
      <c r="A78">
        <v>77</v>
      </c>
      <c r="F78">
        <v>82.590126000000012</v>
      </c>
      <c r="G78" s="2">
        <v>3</v>
      </c>
      <c r="H78">
        <v>83.849456000000004</v>
      </c>
      <c r="I78" s="4">
        <v>4</v>
      </c>
      <c r="P78">
        <v>2</v>
      </c>
      <c r="Q78" t="str">
        <f>CONCATENATE(C78,E78,G78,I78)</f>
        <v>34</v>
      </c>
      <c r="R78">
        <v>2</v>
      </c>
      <c r="X78" t="s">
        <v>277</v>
      </c>
      <c r="Y78" t="s">
        <v>269</v>
      </c>
      <c r="AN78">
        <v>2011</v>
      </c>
      <c r="AO78">
        <v>2023</v>
      </c>
      <c r="AP78">
        <v>2049</v>
      </c>
      <c r="AQ78">
        <v>2013</v>
      </c>
      <c r="AT78">
        <f>(($AO$68-$AN$68)/($AN$69-$AN$68))</f>
        <v>0.68181818181818177</v>
      </c>
      <c r="AU78">
        <f>(($AP$67-$AN$68)/($AN$69-$AN$68))</f>
        <v>0.40909090909090912</v>
      </c>
      <c r="AV78">
        <f>(($AQ$68-$AN$68)/($AN$69-$AN$68))</f>
        <v>0.31818181818181818</v>
      </c>
      <c r="AW78">
        <f>(($AN$69-$AO$68)/($AO$69-$AO$68))</f>
        <v>0.30434782608695654</v>
      </c>
      <c r="AX78">
        <f>(($AP$68-$AO$68)/($AO$69-$AO$68))</f>
        <v>0.60869565217391308</v>
      </c>
      <c r="AY78">
        <f>(($AQ$69-$AO$68)/($AO$69-$AO$68))</f>
        <v>0.56521739130434778</v>
      </c>
      <c r="AZ78">
        <f>(($AN$69-$AP$67)/($AP$68-$AP$67))</f>
        <v>0.65</v>
      </c>
      <c r="BA78">
        <f>(($AO$68-$AP$67)/($AP$68-$AP$67))</f>
        <v>0.3</v>
      </c>
      <c r="BB78">
        <f>(($AQ$69-$AP$67)/($AP$68-$AP$67))</f>
        <v>0.95</v>
      </c>
      <c r="BC78">
        <f>(($AN$69-$AQ$68)/($AQ$69-$AQ$68))</f>
        <v>0.7142857142857143</v>
      </c>
      <c r="BD78">
        <f>(($AO$68-$AQ$68)/($AQ$69-$AQ$68))</f>
        <v>0.38095238095238093</v>
      </c>
      <c r="BE78">
        <f>(($AP$67-$AQ$68)/($AQ$69-$AQ$68))</f>
        <v>9.5238095238095233E-2</v>
      </c>
      <c r="BG78">
        <v>2</v>
      </c>
      <c r="BH78">
        <v>449</v>
      </c>
      <c r="BI78">
        <f>($BH$87-$BH$84)/200</f>
        <v>0.11</v>
      </c>
      <c r="BQ78">
        <f>1-(($AO$68-$AN$68)/($AN$69-$AN$68))</f>
        <v>0.31818181818181823</v>
      </c>
      <c r="BR78">
        <f>(($AP$67-$AN$68)/($AN$69-$AN$68))</f>
        <v>0.40909090909090912</v>
      </c>
      <c r="BS78">
        <f>(($AQ$68-$AN$68)/($AN$69-$AN$68))</f>
        <v>0.31818181818181818</v>
      </c>
      <c r="BT78">
        <f>(($AN$69-$AO$68)/($AO$69-$AO$68))</f>
        <v>0.30434782608695654</v>
      </c>
      <c r="BU78">
        <f>1-(($AP$68-$AO$68)/($AO$69-$AO$68))</f>
        <v>0.39130434782608692</v>
      </c>
      <c r="BV78">
        <f>1-(($AQ$69-$AO$68)/($AO$69-$AO$68))</f>
        <v>0.43478260869565222</v>
      </c>
      <c r="BW78">
        <f>1-(($AN$69-$AP$67)/($AP$68-$AP$67))</f>
        <v>0.35</v>
      </c>
      <c r="BX78">
        <f>(($AO$68-$AP$67)/($AP$68-$AP$67))</f>
        <v>0.3</v>
      </c>
      <c r="BY78">
        <f>1-(($AQ$69-$AP$67)/($AP$68-$AP$67))</f>
        <v>5.0000000000000044E-2</v>
      </c>
      <c r="BZ78">
        <f>1-(($AN$69-$AQ$68)/($AQ$69-$AQ$68))</f>
        <v>0.2857142857142857</v>
      </c>
      <c r="CA78">
        <f>(($AO$68-$AQ$68)/($AQ$69-$AQ$68))</f>
        <v>0.38095238095238093</v>
      </c>
      <c r="CB78">
        <f>(($AP$67-$AQ$68)/($AQ$69-$AQ$68))</f>
        <v>9.5238095238095233E-2</v>
      </c>
    </row>
    <row r="79" spans="1:80" x14ac:dyDescent="0.25">
      <c r="A79">
        <v>78</v>
      </c>
      <c r="F79">
        <v>82.582349000000008</v>
      </c>
      <c r="G79" s="2">
        <v>3</v>
      </c>
      <c r="H79">
        <v>83.895160000000004</v>
      </c>
      <c r="I79" s="4">
        <v>4</v>
      </c>
      <c r="P79">
        <v>2</v>
      </c>
      <c r="Q79" t="str">
        <f>CONCATENATE(C79,E79,G79,I79)</f>
        <v>34</v>
      </c>
      <c r="R79">
        <v>1</v>
      </c>
      <c r="X79" t="s">
        <v>277</v>
      </c>
      <c r="Y79" t="s">
        <v>270</v>
      </c>
      <c r="AN79">
        <v>2035</v>
      </c>
      <c r="AO79">
        <v>2046</v>
      </c>
      <c r="AP79">
        <v>2073</v>
      </c>
      <c r="AQ79">
        <v>2034</v>
      </c>
      <c r="AT79">
        <f>(($AO$69-$AN$69)/($AN$70-$AN$69))</f>
        <v>0.69565217391304346</v>
      </c>
      <c r="AU79">
        <f>(($AP$68-$AN$69)/($AN$70-$AN$69))</f>
        <v>0.30434782608695654</v>
      </c>
      <c r="AV79">
        <f>(($AQ$69-$AN$69)/($AN$70-$AN$69))</f>
        <v>0.2608695652173913</v>
      </c>
      <c r="AW79">
        <f>(($AN$70-$AO$69)/($AO$70-$AO$69))</f>
        <v>0.35</v>
      </c>
      <c r="AX79">
        <f>(($AP$69-$AO$69)/($AO$70-$AO$69))</f>
        <v>0.85</v>
      </c>
      <c r="AY79">
        <f>(($AQ$70-$AO$69)/($AO$70-$AO$69))</f>
        <v>0.6</v>
      </c>
      <c r="AZ79">
        <f>(($AN$70-$AP$68)/($AP$69-$AP$68))</f>
        <v>0.61538461538461542</v>
      </c>
      <c r="BA79">
        <f>(($AO$69-$AP$68)/($AP$69-$AP$68))</f>
        <v>0.34615384615384615</v>
      </c>
      <c r="BB79">
        <f>(($AQ$70-$AP$68)/($AP$69-$AP$68))</f>
        <v>0.80769230769230771</v>
      </c>
      <c r="BC79">
        <f>(($AN$70-$AQ$69)/($AQ$70-$AQ$69))</f>
        <v>0.77272727272727271</v>
      </c>
      <c r="BD79">
        <f>(($AO$69-$AQ$69)/($AQ$70-$AQ$69))</f>
        <v>0.45454545454545453</v>
      </c>
      <c r="BE79">
        <f>(($AP$68-$AQ$69)/($AQ$70-$AQ$69))</f>
        <v>4.5454545454545456E-2</v>
      </c>
      <c r="BG79">
        <v>1</v>
      </c>
      <c r="BH79">
        <v>456</v>
      </c>
      <c r="BI79">
        <f>($BH$88-$BH$85)/200</f>
        <v>0.11</v>
      </c>
      <c r="BQ79">
        <f>1-(($AO$69-$AN$69)/($AN$70-$AN$69))</f>
        <v>0.30434782608695654</v>
      </c>
      <c r="BR79">
        <f>(($AP$68-$AN$69)/($AN$70-$AN$69))</f>
        <v>0.30434782608695654</v>
      </c>
      <c r="BS79">
        <f>(($AQ$69-$AN$69)/($AN$70-$AN$69))</f>
        <v>0.2608695652173913</v>
      </c>
      <c r="BT79">
        <f>(($AN$70-$AO$69)/($AO$70-$AO$69))</f>
        <v>0.35</v>
      </c>
      <c r="BU79">
        <f>1-(($AP$69-$AO$69)/($AO$70-$AO$69))</f>
        <v>0.15000000000000002</v>
      </c>
      <c r="BV79">
        <f>1-(($AQ$70-$AO$69)/($AO$70-$AO$69))</f>
        <v>0.4</v>
      </c>
      <c r="BW79">
        <f>1-(($AN$70-$AP$68)/($AP$69-$AP$68))</f>
        <v>0.38461538461538458</v>
      </c>
      <c r="BX79">
        <f>(($AO$69-$AP$68)/($AP$69-$AP$68))</f>
        <v>0.34615384615384615</v>
      </c>
      <c r="BY79">
        <f>1-(($AQ$70-$AP$68)/($AP$69-$AP$68))</f>
        <v>0.19230769230769229</v>
      </c>
      <c r="BZ79">
        <f>1-(($AN$70-$AQ$69)/($AQ$70-$AQ$69))</f>
        <v>0.22727272727272729</v>
      </c>
      <c r="CA79">
        <f>(($AO$69-$AQ$69)/($AQ$70-$AQ$69))</f>
        <v>0.45454545454545453</v>
      </c>
      <c r="CB79">
        <f>(($AP$68-$AQ$69)/($AQ$70-$AQ$69))</f>
        <v>4.5454545454545456E-2</v>
      </c>
    </row>
    <row r="80" spans="1:80" x14ac:dyDescent="0.25">
      <c r="A80">
        <v>79</v>
      </c>
      <c r="F80">
        <v>82.594116000000014</v>
      </c>
      <c r="G80" s="2">
        <v>3</v>
      </c>
      <c r="H80">
        <v>83.942783000000006</v>
      </c>
      <c r="I80" s="4">
        <v>4</v>
      </c>
      <c r="P80">
        <v>2</v>
      </c>
      <c r="Q80" t="str">
        <f>CONCATENATE(C80,E80,G80,I80)</f>
        <v>34</v>
      </c>
      <c r="R80">
        <v>4</v>
      </c>
      <c r="X80" t="s">
        <v>274</v>
      </c>
      <c r="Y80" t="s">
        <v>266</v>
      </c>
      <c r="AN80">
        <v>2059</v>
      </c>
      <c r="AO80">
        <v>2067</v>
      </c>
      <c r="AP80">
        <v>2095</v>
      </c>
      <c r="AQ80">
        <v>2055</v>
      </c>
      <c r="AT80">
        <f>(($AO$70-$AN$70)/($AN$71-$AN$70))</f>
        <v>0.65</v>
      </c>
      <c r="AU80">
        <f>(($AP$69-$AN$70)/($AN$71-$AN$70))</f>
        <v>0.5</v>
      </c>
      <c r="AV80">
        <f>(($AQ$70-$AN$70)/($AN$71-$AN$70))</f>
        <v>0.25</v>
      </c>
      <c r="AW80">
        <f>(($AN$71-$AO$70)/($AO$71-$AO$70))</f>
        <v>0.33333333333333331</v>
      </c>
      <c r="AX80">
        <f>(($AP$70-$AO$70)/($AO$71-$AO$70))</f>
        <v>0.7142857142857143</v>
      </c>
      <c r="AY80">
        <f>(($AQ$71-$AO$70)/($AO$71-$AO$70))</f>
        <v>0.66666666666666663</v>
      </c>
      <c r="AZ80">
        <f>(($AN$71-$AP$69)/($AP$70-$AP$69))</f>
        <v>0.55555555555555558</v>
      </c>
      <c r="BA80">
        <f>(($AO$70-$AP$69)/($AP$70-$AP$69))</f>
        <v>0.16666666666666666</v>
      </c>
      <c r="BB80">
        <f>(($AQ$71-$AP$69)/($AP$70-$AP$69))</f>
        <v>0.94444444444444442</v>
      </c>
      <c r="BC80">
        <f>(($AN$71-$AQ$70)/($AQ$71-$AQ$70))</f>
        <v>0.68181818181818177</v>
      </c>
      <c r="BD80">
        <f>(($AO$70-$AQ$70)/($AQ$71-$AQ$70))</f>
        <v>0.36363636363636365</v>
      </c>
      <c r="BE80">
        <f>(($AP$69-$AQ$70)/($AQ$71-$AQ$70))</f>
        <v>0.22727272727272727</v>
      </c>
      <c r="BG80">
        <v>4</v>
      </c>
      <c r="BH80">
        <v>464</v>
      </c>
      <c r="BI80">
        <f>($BH$94-$BH$91)/200</f>
        <v>0.09</v>
      </c>
      <c r="BQ80">
        <f>1-(($AO$70-$AN$70)/($AN$71-$AN$70))</f>
        <v>0.35</v>
      </c>
      <c r="BR80">
        <f>(($AP$69-$AN$70)/($AN$71-$AN$70))</f>
        <v>0.5</v>
      </c>
      <c r="BS80">
        <f>(($AQ$70-$AN$70)/($AN$71-$AN$70))</f>
        <v>0.25</v>
      </c>
      <c r="BT80">
        <f>(($AN$71-$AO$70)/($AO$71-$AO$70))</f>
        <v>0.33333333333333331</v>
      </c>
      <c r="BU80">
        <f>1-(($AP$70-$AO$70)/($AO$71-$AO$70))</f>
        <v>0.2857142857142857</v>
      </c>
      <c r="BV80">
        <f>1-(($AQ$71-$AO$70)/($AO$71-$AO$70))</f>
        <v>0.33333333333333337</v>
      </c>
      <c r="BW80">
        <f>1-(($AN$71-$AP$69)/($AP$70-$AP$69))</f>
        <v>0.44444444444444442</v>
      </c>
      <c r="BX80">
        <f>(($AO$70-$AP$69)/($AP$70-$AP$69))</f>
        <v>0.16666666666666666</v>
      </c>
      <c r="BY80">
        <f>1-(($AQ$71-$AP$69)/($AP$70-$AP$69))</f>
        <v>5.555555555555558E-2</v>
      </c>
      <c r="BZ80">
        <f>1-(($AN$71-$AQ$70)/($AQ$71-$AQ$70))</f>
        <v>0.31818181818181823</v>
      </c>
      <c r="CA80">
        <f>(($AO$70-$AQ$70)/($AQ$71-$AQ$70))</f>
        <v>0.36363636363636365</v>
      </c>
      <c r="CB80">
        <f>(($AP$69-$AQ$70)/($AQ$71-$AQ$70))</f>
        <v>0.22727272727272727</v>
      </c>
    </row>
    <row r="81" spans="1:80" x14ac:dyDescent="0.25">
      <c r="A81">
        <v>80</v>
      </c>
      <c r="F81">
        <v>82.625375000000005</v>
      </c>
      <c r="G81" s="2">
        <v>3</v>
      </c>
      <c r="H81">
        <v>83.916725000000014</v>
      </c>
      <c r="I81" s="4">
        <v>4</v>
      </c>
      <c r="P81">
        <v>2</v>
      </c>
      <c r="Q81" t="str">
        <f>CONCATENATE(C81,E81,G81,I81)</f>
        <v>34</v>
      </c>
      <c r="R81">
        <v>3</v>
      </c>
      <c r="X81" t="s">
        <v>274</v>
      </c>
      <c r="Y81" t="s">
        <v>259</v>
      </c>
      <c r="AB81" t="s">
        <v>277</v>
      </c>
      <c r="AC81" t="str">
        <f>CONCATENATE($R81,$R82,$R83,$R84)</f>
        <v>3214</v>
      </c>
      <c r="AN81">
        <v>2080</v>
      </c>
      <c r="AO81">
        <v>2087</v>
      </c>
      <c r="AP81">
        <v>2118</v>
      </c>
      <c r="AQ81">
        <v>2076</v>
      </c>
      <c r="AT81">
        <f>(($AO$71-$AN$71)/($AN$72-$AN$71))</f>
        <v>0.7</v>
      </c>
      <c r="AU81">
        <f>(($AP$70-$AN$71)/($AN$72-$AN$71))</f>
        <v>0.4</v>
      </c>
      <c r="AV81">
        <f>(($AQ$71-$AN$71)/($AN$72-$AN$71))</f>
        <v>0.35</v>
      </c>
      <c r="AW81">
        <f>(($AN$72-$AO$71)/($AO$72-$AO$71))</f>
        <v>0.27272727272727271</v>
      </c>
      <c r="AX81">
        <f>(($AP$71-$AO$71)/($AO$72-$AO$71))</f>
        <v>0.72727272727272729</v>
      </c>
      <c r="AY81">
        <f>(($AQ$72-$AO$71)/($AO$72-$AO$71))</f>
        <v>0.68181818181818177</v>
      </c>
      <c r="AZ81">
        <f>(($AN$72-$AP$70)/($AP$71-$AP$70))</f>
        <v>0.54545454545454541</v>
      </c>
      <c r="BA81">
        <f>(($AO$71-$AP$70)/($AP$71-$AP$70))</f>
        <v>0.27272727272727271</v>
      </c>
      <c r="BB81">
        <f>(($AQ$72-$AP$70)/($AP$71-$AP$70))</f>
        <v>0.95454545454545459</v>
      </c>
      <c r="BC81">
        <f>(($AN$72-$AQ$71)/($AQ$72-$AQ$71))</f>
        <v>0.59090909090909094</v>
      </c>
      <c r="BD81">
        <f>(($AO$71-$AQ$71)/($AQ$72-$AQ$71))</f>
        <v>0.31818181818181818</v>
      </c>
      <c r="BE81">
        <f>(($AP$70-$AQ$71)/($AQ$72-$AQ$71))</f>
        <v>4.5454545454545456E-2</v>
      </c>
      <c r="BG81">
        <v>3</v>
      </c>
      <c r="BH81">
        <v>468</v>
      </c>
      <c r="BI81">
        <f>($BH$95-$BH$92)/200</f>
        <v>0.155</v>
      </c>
      <c r="BQ81">
        <f>1-(($AO$71-$AN$71)/($AN$72-$AN$71))</f>
        <v>0.30000000000000004</v>
      </c>
      <c r="BR81">
        <f>(($AP$70-$AN$71)/($AN$72-$AN$71))</f>
        <v>0.4</v>
      </c>
      <c r="BS81">
        <f>(($AQ$71-$AN$71)/($AN$72-$AN$71))</f>
        <v>0.35</v>
      </c>
      <c r="BT81">
        <f>(($AN$72-$AO$71)/($AO$72-$AO$71))</f>
        <v>0.27272727272727271</v>
      </c>
      <c r="BU81">
        <f>1-(($AP$71-$AO$71)/($AO$72-$AO$71))</f>
        <v>0.27272727272727271</v>
      </c>
      <c r="BV81">
        <f>1-(($AQ$72-$AO$71)/($AO$72-$AO$71))</f>
        <v>0.31818181818181823</v>
      </c>
      <c r="BW81">
        <f>1-(($AN$72-$AP$70)/($AP$71-$AP$70))</f>
        <v>0.45454545454545459</v>
      </c>
      <c r="BX81">
        <f>(($AO$71-$AP$70)/($AP$71-$AP$70))</f>
        <v>0.27272727272727271</v>
      </c>
      <c r="BY81">
        <f>1-(($AQ$72-$AP$70)/($AP$71-$AP$70))</f>
        <v>4.5454545454545414E-2</v>
      </c>
      <c r="BZ81">
        <f>1-(($AN$72-$AQ$71)/($AQ$72-$AQ$71))</f>
        <v>0.40909090909090906</v>
      </c>
      <c r="CA81">
        <f>(($AO$71-$AQ$71)/($AQ$72-$AQ$71))</f>
        <v>0.31818181818181818</v>
      </c>
      <c r="CB81">
        <f>(($AP$70-$AQ$71)/($AQ$72-$AQ$71))</f>
        <v>4.5454545454545456E-2</v>
      </c>
    </row>
    <row r="82" spans="1:80" x14ac:dyDescent="0.25">
      <c r="A82">
        <v>81</v>
      </c>
      <c r="B82">
        <v>100.496182</v>
      </c>
      <c r="C82" s="3">
        <v>1</v>
      </c>
      <c r="F82">
        <v>82.673454000000007</v>
      </c>
      <c r="G82" s="2">
        <v>3</v>
      </c>
      <c r="H82">
        <v>83.948238000000003</v>
      </c>
      <c r="I82" s="4">
        <v>4</v>
      </c>
      <c r="P82">
        <v>3</v>
      </c>
      <c r="Q82" t="str">
        <f>CONCATENATE(C82,E82,G82,I82)</f>
        <v>134</v>
      </c>
      <c r="R82">
        <v>2</v>
      </c>
      <c r="X82" t="s">
        <v>274</v>
      </c>
      <c r="Y82" t="s">
        <v>260</v>
      </c>
      <c r="AN82">
        <v>2102</v>
      </c>
      <c r="AO82">
        <v>2110</v>
      </c>
      <c r="AP82">
        <v>2140</v>
      </c>
      <c r="AQ82">
        <v>2097</v>
      </c>
      <c r="AT82">
        <f>(($AO$72-$AN$72)/($AN$73-$AN$72))</f>
        <v>0.69565217391304346</v>
      </c>
      <c r="AU82">
        <f>(($AP$71-$AN$72)/($AN$73-$AN$72))</f>
        <v>0.43478260869565216</v>
      </c>
      <c r="AV82">
        <f>(($AQ$72-$AN$72)/($AN$73-$AN$72))</f>
        <v>0.39130434782608697</v>
      </c>
      <c r="AW82">
        <f>(($AN$73-$AO$72)/($AO$73-$AO$72))</f>
        <v>0.35</v>
      </c>
      <c r="AX82">
        <f>(($AP$72-$AO$72)/($AO$73-$AO$72))</f>
        <v>0.95</v>
      </c>
      <c r="AY82">
        <f>(($AQ$73-$AO$72)/($AO$73-$AO$72))</f>
        <v>0.75</v>
      </c>
      <c r="AZ82">
        <f>(($AN$73-$AP$71)/($AP$72-$AP$71))</f>
        <v>0.52</v>
      </c>
      <c r="BA82">
        <f>(($AO$72-$AP$71)/($AP$72-$AP$71))</f>
        <v>0.24</v>
      </c>
      <c r="BB82">
        <f>(($AQ$73-$AP$71)/($AP$72-$AP$71))</f>
        <v>0.84</v>
      </c>
      <c r="BC82">
        <f>(($AN$73-$AQ$72)/($AQ$73-$AQ$72))</f>
        <v>0.63636363636363635</v>
      </c>
      <c r="BD82">
        <f>(($AO$72-$AQ$72)/($AQ$73-$AQ$72))</f>
        <v>0.31818181818181818</v>
      </c>
      <c r="BE82">
        <f>(($AP$71-$AQ$72)/($AQ$73-$AQ$72))</f>
        <v>4.5454545454545456E-2</v>
      </c>
      <c r="BG82">
        <v>2</v>
      </c>
      <c r="BH82">
        <v>471</v>
      </c>
      <c r="BI82">
        <f>($BH$96-$BH$93)/200</f>
        <v>8.5000000000000006E-2</v>
      </c>
      <c r="BQ82">
        <f>1-(($AO$72-$AN$72)/($AN$73-$AN$72))</f>
        <v>0.30434782608695654</v>
      </c>
      <c r="BR82">
        <f>(($AP$71-$AN$72)/($AN$73-$AN$72))</f>
        <v>0.43478260869565216</v>
      </c>
      <c r="BS82">
        <f>(($AQ$72-$AN$72)/($AN$73-$AN$72))</f>
        <v>0.39130434782608697</v>
      </c>
      <c r="BT82">
        <f>(($AN$73-$AO$72)/($AO$73-$AO$72))</f>
        <v>0.35</v>
      </c>
      <c r="BU82">
        <f>1-(($AP$72-$AO$72)/($AO$73-$AO$72))</f>
        <v>5.0000000000000044E-2</v>
      </c>
      <c r="BV82">
        <f>1-(($AQ$73-$AO$72)/($AO$73-$AO$72))</f>
        <v>0.25</v>
      </c>
      <c r="BW82">
        <f>1-(($AN$73-$AP$71)/($AP$72-$AP$71))</f>
        <v>0.48</v>
      </c>
      <c r="BX82">
        <f>(($AO$72-$AP$71)/($AP$72-$AP$71))</f>
        <v>0.24</v>
      </c>
      <c r="BY82">
        <f>1-(($AQ$73-$AP$71)/($AP$72-$AP$71))</f>
        <v>0.16000000000000003</v>
      </c>
      <c r="BZ82">
        <f>1-(($AN$73-$AQ$72)/($AQ$73-$AQ$72))</f>
        <v>0.36363636363636365</v>
      </c>
      <c r="CA82">
        <f>(($AO$72-$AQ$72)/($AQ$73-$AQ$72))</f>
        <v>0.31818181818181818</v>
      </c>
      <c r="CB82">
        <f>(($AP$71-$AQ$72)/($AQ$73-$AQ$72))</f>
        <v>4.5454545454545456E-2</v>
      </c>
    </row>
    <row r="83" spans="1:80" x14ac:dyDescent="0.25">
      <c r="A83">
        <v>82</v>
      </c>
      <c r="B83">
        <v>100.488305</v>
      </c>
      <c r="C83" s="3">
        <v>1</v>
      </c>
      <c r="H83">
        <v>84.010558000000003</v>
      </c>
      <c r="I83" s="4">
        <v>4</v>
      </c>
      <c r="P83">
        <v>2</v>
      </c>
      <c r="Q83" t="str">
        <f>CONCATENATE(C83,E83,G83,I83)</f>
        <v>14</v>
      </c>
      <c r="R83">
        <v>1</v>
      </c>
      <c r="X83" t="s">
        <v>275</v>
      </c>
      <c r="Y83" t="s">
        <v>261</v>
      </c>
      <c r="AN83">
        <v>2125</v>
      </c>
      <c r="AO83">
        <v>2132</v>
      </c>
      <c r="AP83">
        <v>2167</v>
      </c>
      <c r="AQ83">
        <v>2119</v>
      </c>
      <c r="BG83">
        <v>1</v>
      </c>
      <c r="BH83">
        <v>481</v>
      </c>
      <c r="BI83">
        <f>($BH$97-$BH$94)/200</f>
        <v>0.13</v>
      </c>
    </row>
    <row r="84" spans="1:80" x14ac:dyDescent="0.25">
      <c r="A84">
        <v>83</v>
      </c>
      <c r="B84">
        <v>100.470124</v>
      </c>
      <c r="C84" s="3">
        <v>1</v>
      </c>
      <c r="H84">
        <v>83.882585000000006</v>
      </c>
      <c r="I84" s="4">
        <v>4</v>
      </c>
      <c r="P84">
        <v>2</v>
      </c>
      <c r="Q84" t="str">
        <f>CONCATENATE(C84,E84,G84,I84)</f>
        <v>14</v>
      </c>
      <c r="R84">
        <v>4</v>
      </c>
      <c r="X84" t="s">
        <v>276</v>
      </c>
      <c r="Y84" t="s">
        <v>262</v>
      </c>
      <c r="AN84">
        <v>2149</v>
      </c>
      <c r="AO84">
        <v>2160</v>
      </c>
      <c r="AP84">
        <v>2224</v>
      </c>
      <c r="AQ84">
        <v>2143</v>
      </c>
      <c r="BG84">
        <v>4</v>
      </c>
      <c r="BH84">
        <v>487</v>
      </c>
      <c r="BI84">
        <f>($BH$98-$BH$95)/200</f>
        <v>7.0000000000000007E-2</v>
      </c>
    </row>
    <row r="85" spans="1:80" x14ac:dyDescent="0.25">
      <c r="A85">
        <v>84</v>
      </c>
      <c r="B85">
        <v>100.47709300000001</v>
      </c>
      <c r="C85" s="3">
        <v>1</v>
      </c>
      <c r="P85">
        <v>1</v>
      </c>
      <c r="Q85" t="str">
        <f>CONCATENATE(C85,E85,G85,I85)</f>
        <v>1</v>
      </c>
      <c r="R85">
        <v>3</v>
      </c>
      <c r="X85" t="s">
        <v>276</v>
      </c>
      <c r="Y85" t="s">
        <v>263</v>
      </c>
      <c r="AB85" t="s">
        <v>277</v>
      </c>
      <c r="AC85" t="str">
        <f>CONCATENATE($R85,$R86,$R87,$R88)</f>
        <v>3214</v>
      </c>
      <c r="AN85">
        <v>2209</v>
      </c>
      <c r="AO85">
        <v>2223</v>
      </c>
      <c r="AP85">
        <v>2253</v>
      </c>
      <c r="AQ85">
        <v>2172</v>
      </c>
      <c r="AT85">
        <f>(($AO$74-$AN$74)/($AN$75-$AN$74))</f>
        <v>0.5161290322580645</v>
      </c>
      <c r="AU85">
        <f>(($AP$73-$AN$74)/($AN$75-$AN$74))</f>
        <v>0.4838709677419355</v>
      </c>
      <c r="AV85">
        <f>(($AQ$74-$AN$74)/($AN$75-$AN$74))</f>
        <v>3.2258064516129031E-2</v>
      </c>
      <c r="AW85">
        <f>(($AN$75-$AO$74)/($AO$75-$AO$74))</f>
        <v>0.5357142857142857</v>
      </c>
      <c r="AX85">
        <f>(($AP$74-$AO$75)/($AO$76-$AO$75))</f>
        <v>0</v>
      </c>
      <c r="AY85">
        <f>(($AQ$75-$AO$74)/($AO$75-$AO$74))</f>
        <v>0.5357142857142857</v>
      </c>
      <c r="AZ85">
        <f>(($AN$75-$AP$73)/($AP$74-$AP$73))</f>
        <v>0.55172413793103448</v>
      </c>
      <c r="BA85">
        <f>(($AO$74-$AP$73)/($AP$74-$AP$73))</f>
        <v>3.4482758620689655E-2</v>
      </c>
      <c r="BB85">
        <f>(($AQ$75-$AP$73)/($AP$74-$AP$73))</f>
        <v>0.55172413793103448</v>
      </c>
      <c r="BC85">
        <f>(($AN$75-$AQ$75)/($AQ$76-$AQ$75))</f>
        <v>0</v>
      </c>
      <c r="BD85">
        <f>(($AO$74-$AQ$74)/($AQ$75-$AQ$74))</f>
        <v>0.5</v>
      </c>
      <c r="BE85">
        <f>(($AP$73-$AQ$74)/($AQ$75-$AQ$74))</f>
        <v>0.46666666666666667</v>
      </c>
      <c r="BG85">
        <v>3</v>
      </c>
      <c r="BH85">
        <v>492</v>
      </c>
      <c r="BI85">
        <f>($BH$99-$BH$96)/200</f>
        <v>0.11</v>
      </c>
      <c r="BQ85">
        <f>1-(($AO$74-$AN$74)/($AN$75-$AN$74))</f>
        <v>0.4838709677419355</v>
      </c>
      <c r="BR85">
        <f>(($AP$73-$AN$74)/($AN$75-$AN$74))</f>
        <v>0.4838709677419355</v>
      </c>
      <c r="BS85">
        <f>(($AQ$74-$AN$74)/($AN$75-$AN$74))</f>
        <v>3.2258064516129031E-2</v>
      </c>
      <c r="BT85">
        <f>1-(($AN$75-$AO$74)/($AO$75-$AO$74))</f>
        <v>0.4642857142857143</v>
      </c>
      <c r="BU85">
        <f>(($AP$74-$AO$75)/($AO$76-$AO$75))</f>
        <v>0</v>
      </c>
      <c r="BV85">
        <f>1-(($AQ$75-$AO$74)/($AO$75-$AO$74))</f>
        <v>0.4642857142857143</v>
      </c>
      <c r="BW85">
        <f>1-(($AN$75-$AP$73)/($AP$74-$AP$73))</f>
        <v>0.44827586206896552</v>
      </c>
      <c r="BX85">
        <f>(($AO$74-$AP$73)/($AP$74-$AP$73))</f>
        <v>3.4482758620689655E-2</v>
      </c>
      <c r="BY85">
        <f>1-(($AQ$75-$AP$73)/($AP$74-$AP$73))</f>
        <v>0.44827586206896552</v>
      </c>
      <c r="BZ85">
        <f>(($AN$75-$AQ$75)/($AQ$76-$AQ$75))</f>
        <v>0</v>
      </c>
      <c r="CA85">
        <f>(($AO$74-$AQ$74)/($AQ$75-$AQ$74))</f>
        <v>0.5</v>
      </c>
      <c r="CB85">
        <f>(($AP$73-$AQ$74)/($AQ$75-$AQ$74))</f>
        <v>0.46666666666666667</v>
      </c>
    </row>
    <row r="86" spans="1:80" x14ac:dyDescent="0.25">
      <c r="A86">
        <v>85</v>
      </c>
      <c r="B86">
        <v>100.476788</v>
      </c>
      <c r="C86" s="3">
        <v>1</v>
      </c>
      <c r="P86">
        <v>1</v>
      </c>
      <c r="Q86" t="str">
        <f>CONCATENATE(C86,E86,G86,I86)</f>
        <v>1</v>
      </c>
      <c r="R86">
        <v>2</v>
      </c>
      <c r="X86" t="s">
        <v>276</v>
      </c>
      <c r="Y86" t="s">
        <v>264</v>
      </c>
      <c r="AN86">
        <v>2238</v>
      </c>
      <c r="AO86">
        <v>2250</v>
      </c>
      <c r="AP86">
        <v>2277</v>
      </c>
      <c r="AQ86">
        <v>2229</v>
      </c>
      <c r="AT86">
        <f>(($AO$75-$AN$75)/($AN$76-$AN$75))</f>
        <v>0.52</v>
      </c>
      <c r="AU86">
        <f>(($AP$74-$AN$75)/($AN$76-$AN$75))</f>
        <v>0.52</v>
      </c>
      <c r="AV86">
        <f>(($AQ$75-$AN$75)/($AN$76-$AN$75))</f>
        <v>0</v>
      </c>
      <c r="AW86">
        <f>(($AN$76-$AO$75)/($AO$76-$AO$75))</f>
        <v>0.5</v>
      </c>
      <c r="AX86">
        <f>(($AP$75-$AO$76)/($AO$77-$AO$76))</f>
        <v>0</v>
      </c>
      <c r="AY86">
        <f>(($AQ$76-$AO$75)/($AO$76-$AO$75))</f>
        <v>0.54166666666666663</v>
      </c>
      <c r="AZ86">
        <f>(($AN$76-$AP$74)/($AP$75-$AP$74))</f>
        <v>0.5</v>
      </c>
      <c r="BA86">
        <f>(($AO$75-$AP$74)/($AP$75-$AP$74))</f>
        <v>0</v>
      </c>
      <c r="BB86">
        <f>(($AQ$76-$AP$74)/($AP$75-$AP$74))</f>
        <v>0.54166666666666663</v>
      </c>
      <c r="BC86">
        <f>(($AN$76-$AQ$75)/($AQ$76-$AQ$75))</f>
        <v>0.96153846153846156</v>
      </c>
      <c r="BD86">
        <f>(($AO$75-$AQ$75)/($AQ$76-$AQ$75))</f>
        <v>0.5</v>
      </c>
      <c r="BE86">
        <f>(($AP$74-$AQ$75)/($AQ$76-$AQ$75))</f>
        <v>0.5</v>
      </c>
      <c r="BG86">
        <v>2</v>
      </c>
      <c r="BH86">
        <v>498</v>
      </c>
      <c r="BI86">
        <f>($BH$100-$BH$97)/200</f>
        <v>8.5000000000000006E-2</v>
      </c>
      <c r="BQ86">
        <f>1-(($AO$75-$AN$75)/($AN$76-$AN$75))</f>
        <v>0.48</v>
      </c>
      <c r="BR86">
        <f>1-(($AP$74-$AN$75)/($AN$76-$AN$75))</f>
        <v>0.48</v>
      </c>
      <c r="BS86">
        <f>(($AQ$75-$AN$75)/($AN$76-$AN$75))</f>
        <v>0</v>
      </c>
      <c r="BT86">
        <f>(($AN$76-$AO$75)/($AO$76-$AO$75))</f>
        <v>0.5</v>
      </c>
      <c r="BU86">
        <f>(($AP$75-$AO$76)/($AO$77-$AO$76))</f>
        <v>0</v>
      </c>
      <c r="BV86">
        <f>1-(($AQ$76-$AO$75)/($AO$76-$AO$75))</f>
        <v>0.45833333333333337</v>
      </c>
      <c r="BW86">
        <f>(($AN$76-$AP$74)/($AP$75-$AP$74))</f>
        <v>0.5</v>
      </c>
      <c r="BX86">
        <f>(($AO$75-$AP$74)/($AP$75-$AP$74))</f>
        <v>0</v>
      </c>
      <c r="BY86">
        <f>1-(($AQ$76-$AP$74)/($AP$75-$AP$74))</f>
        <v>0.45833333333333337</v>
      </c>
      <c r="BZ86">
        <f>1-(($AN$76-$AQ$75)/($AQ$76-$AQ$75))</f>
        <v>3.8461538461538436E-2</v>
      </c>
      <c r="CA86">
        <f>(($AO$75-$AQ$75)/($AQ$76-$AQ$75))</f>
        <v>0.5</v>
      </c>
      <c r="CB86">
        <f>(($AP$74-$AQ$75)/($AQ$76-$AQ$75))</f>
        <v>0.5</v>
      </c>
    </row>
    <row r="87" spans="1:80" x14ac:dyDescent="0.25">
      <c r="A87">
        <v>86</v>
      </c>
      <c r="B87">
        <v>100.502545</v>
      </c>
      <c r="C87" s="3">
        <v>1</v>
      </c>
      <c r="P87">
        <v>1</v>
      </c>
      <c r="Q87" t="str">
        <f>CONCATENATE(C87,E87,G87,I87)</f>
        <v>1</v>
      </c>
      <c r="R87">
        <v>1</v>
      </c>
      <c r="X87" t="s">
        <v>276</v>
      </c>
      <c r="Y87" t="s">
        <v>265</v>
      </c>
      <c r="AN87">
        <v>2262</v>
      </c>
      <c r="AO87">
        <v>2275</v>
      </c>
      <c r="AP87">
        <v>2305</v>
      </c>
      <c r="AQ87">
        <v>2253</v>
      </c>
      <c r="AT87">
        <f>(($AO$76-$AN$76)/($AN$77-$AN$76))</f>
        <v>0.5</v>
      </c>
      <c r="AU87">
        <f>(($AP$75-$AN$76)/($AN$77-$AN$76))</f>
        <v>0.5</v>
      </c>
      <c r="AV87">
        <f>(($AQ$76-$AN$76)/($AN$77-$AN$76))</f>
        <v>4.1666666666666664E-2</v>
      </c>
      <c r="AW87">
        <f>(($AN$77-$AO$76)/($AO$77-$AO$76))</f>
        <v>0.52173913043478259</v>
      </c>
      <c r="AX87">
        <f>(($AP$76-$AO$77)/($AO$78-$AO$77))</f>
        <v>0</v>
      </c>
      <c r="AY87">
        <f>(($AQ$77-$AO$76)/($AO$77-$AO$76))</f>
        <v>0.52173913043478259</v>
      </c>
      <c r="AZ87">
        <f>(($AN$77-$AP$75)/($AP$76-$AP$75))</f>
        <v>0.52173913043478259</v>
      </c>
      <c r="BA87">
        <f>(($AO$76-$AP$75)/($AP$76-$AP$75))</f>
        <v>0</v>
      </c>
      <c r="BB87">
        <f>(($AQ$77-$AP$75)/($AP$76-$AP$75))</f>
        <v>0.52173913043478259</v>
      </c>
      <c r="BC87">
        <f>(($AN$77-$AQ$77)/($AQ$78-$AQ$77))</f>
        <v>0</v>
      </c>
      <c r="BD87">
        <f>(($AO$76-$AQ$76)/($AQ$77-$AQ$76))</f>
        <v>0.47826086956521741</v>
      </c>
      <c r="BE87">
        <f>(($AP$75-$AQ$76)/($AQ$77-$AQ$76))</f>
        <v>0.47826086956521741</v>
      </c>
      <c r="BG87">
        <v>1</v>
      </c>
      <c r="BH87">
        <v>509</v>
      </c>
      <c r="BI87">
        <f>($BH$101-$BH$98)/200</f>
        <v>0.11</v>
      </c>
      <c r="BQ87">
        <f>(($AO$76-$AN$76)/($AN$77-$AN$76))</f>
        <v>0.5</v>
      </c>
      <c r="BR87">
        <f>(($AP$75-$AN$76)/($AN$77-$AN$76))</f>
        <v>0.5</v>
      </c>
      <c r="BS87">
        <f>(($AQ$76-$AN$76)/($AN$77-$AN$76))</f>
        <v>4.1666666666666664E-2</v>
      </c>
      <c r="BT87">
        <f>1-(($AN$77-$AO$76)/($AO$77-$AO$76))</f>
        <v>0.47826086956521741</v>
      </c>
      <c r="BU87">
        <f>(($AP$76-$AO$77)/($AO$78-$AO$77))</f>
        <v>0</v>
      </c>
      <c r="BV87">
        <f>1-(($AQ$77-$AO$76)/($AO$77-$AO$76))</f>
        <v>0.47826086956521741</v>
      </c>
      <c r="BW87">
        <f>1-(($AN$77-$AP$75)/($AP$76-$AP$75))</f>
        <v>0.47826086956521741</v>
      </c>
      <c r="BX87">
        <f>(($AO$76-$AP$75)/($AP$76-$AP$75))</f>
        <v>0</v>
      </c>
      <c r="BY87">
        <f>1-(($AQ$77-$AP$75)/($AP$76-$AP$75))</f>
        <v>0.47826086956521741</v>
      </c>
      <c r="BZ87">
        <f>(($AN$77-$AQ$77)/($AQ$78-$AQ$77))</f>
        <v>0</v>
      </c>
      <c r="CA87">
        <f>(($AO$76-$AQ$76)/($AQ$77-$AQ$76))</f>
        <v>0.47826086956521741</v>
      </c>
      <c r="CB87">
        <f>(($AP$75-$AQ$76)/($AQ$77-$AQ$76))</f>
        <v>0.47826086956521741</v>
      </c>
    </row>
    <row r="88" spans="1:80" x14ac:dyDescent="0.25">
      <c r="A88">
        <v>87</v>
      </c>
      <c r="B88">
        <v>100.49022400000001</v>
      </c>
      <c r="C88" s="3">
        <v>1</v>
      </c>
      <c r="P88">
        <v>1</v>
      </c>
      <c r="Q88" t="str">
        <f>CONCATENATE(C88,E88,G88,I88)</f>
        <v>1</v>
      </c>
      <c r="R88">
        <v>4</v>
      </c>
      <c r="X88" t="s">
        <v>276</v>
      </c>
      <c r="Y88" t="s">
        <v>262</v>
      </c>
      <c r="AN88">
        <v>2289</v>
      </c>
      <c r="AO88">
        <v>2299</v>
      </c>
      <c r="AP88">
        <v>2330</v>
      </c>
      <c r="AQ88">
        <v>2279</v>
      </c>
      <c r="AT88">
        <f>(($AO$77-$AN$77)/($AN$78-$AN$77))</f>
        <v>0.52380952380952384</v>
      </c>
      <c r="AU88">
        <f>(($AP$76-$AN$77)/($AN$78-$AN$77))</f>
        <v>0.52380952380952384</v>
      </c>
      <c r="AV88">
        <f>(($AQ$77-$AN$77)/($AN$78-$AN$77))</f>
        <v>0</v>
      </c>
      <c r="AW88">
        <f>(($AN$78-$AO$77)/($AO$78-$AO$77))</f>
        <v>0.45454545454545453</v>
      </c>
      <c r="AX88">
        <f>(($AP$77-$AO$78)/($AO$79-$AO$78))</f>
        <v>0</v>
      </c>
      <c r="AY88">
        <f>(($AQ$78-$AO$77)/($AO$78-$AO$77))</f>
        <v>0.54545454545454541</v>
      </c>
      <c r="AZ88">
        <f>(($AN$78-$AP$76)/($AP$77-$AP$76))</f>
        <v>0.45454545454545453</v>
      </c>
      <c r="BA88">
        <f>(($AO$77-$AP$76)/($AP$77-$AP$76))</f>
        <v>0</v>
      </c>
      <c r="BB88">
        <f>(($AQ$78-$AP$76)/($AP$77-$AP$76))</f>
        <v>0.54545454545454541</v>
      </c>
      <c r="BC88">
        <f>(($AN$78-$AQ$77)/($AQ$78-$AQ$77))</f>
        <v>0.91304347826086951</v>
      </c>
      <c r="BD88">
        <f>(($AO$77-$AQ$77)/($AQ$78-$AQ$77))</f>
        <v>0.47826086956521741</v>
      </c>
      <c r="BE88">
        <f>(($AP$76-$AQ$77)/($AQ$78-$AQ$77))</f>
        <v>0.47826086956521741</v>
      </c>
      <c r="BG88">
        <v>4</v>
      </c>
      <c r="BH88">
        <v>514</v>
      </c>
      <c r="BI88">
        <f>($BH$102-$BH$99)/200</f>
        <v>7.0000000000000007E-2</v>
      </c>
      <c r="BQ88">
        <f>1-(($AO$77-$AN$77)/($AN$78-$AN$77))</f>
        <v>0.47619047619047616</v>
      </c>
      <c r="BR88">
        <f>1-(($AP$76-$AN$77)/($AN$78-$AN$77))</f>
        <v>0.47619047619047616</v>
      </c>
      <c r="BS88">
        <f>(($AQ$77-$AN$77)/($AN$78-$AN$77))</f>
        <v>0</v>
      </c>
      <c r="BT88">
        <f>(($AN$78-$AO$77)/($AO$78-$AO$77))</f>
        <v>0.45454545454545453</v>
      </c>
      <c r="BU88">
        <f>(($AP$77-$AO$78)/($AO$79-$AO$78))</f>
        <v>0</v>
      </c>
      <c r="BV88">
        <f>1-(($AQ$78-$AO$77)/($AO$78-$AO$77))</f>
        <v>0.45454545454545459</v>
      </c>
      <c r="BW88">
        <f>(($AN$78-$AP$76)/($AP$77-$AP$76))</f>
        <v>0.45454545454545453</v>
      </c>
      <c r="BX88">
        <f>(($AO$77-$AP$76)/($AP$77-$AP$76))</f>
        <v>0</v>
      </c>
      <c r="BY88">
        <f>1-(($AQ$78-$AP$76)/($AP$77-$AP$76))</f>
        <v>0.45454545454545459</v>
      </c>
      <c r="BZ88">
        <f>1-(($AN$78-$AQ$77)/($AQ$78-$AQ$77))</f>
        <v>8.6956521739130488E-2</v>
      </c>
      <c r="CA88">
        <f>(($AO$77-$AQ$77)/($AQ$78-$AQ$77))</f>
        <v>0.47826086956521741</v>
      </c>
      <c r="CB88">
        <f>(($AP$76-$AQ$77)/($AQ$78-$AQ$77))</f>
        <v>0.47826086956521741</v>
      </c>
    </row>
    <row r="89" spans="1:80" x14ac:dyDescent="0.25">
      <c r="A89">
        <v>88</v>
      </c>
      <c r="B89">
        <v>100.50234300000001</v>
      </c>
      <c r="C89" s="3">
        <v>1</v>
      </c>
      <c r="P89">
        <v>1</v>
      </c>
      <c r="Q89" t="str">
        <f>CONCATENATE(C89,E89,G89,I89)</f>
        <v>1</v>
      </c>
      <c r="R89" t="s">
        <v>22</v>
      </c>
      <c r="X89" t="s">
        <v>276</v>
      </c>
      <c r="Y89" t="s">
        <v>263</v>
      </c>
      <c r="AN89">
        <v>2315</v>
      </c>
      <c r="AO89">
        <v>2323</v>
      </c>
      <c r="AP89">
        <v>2354</v>
      </c>
      <c r="AQ89">
        <v>2309</v>
      </c>
      <c r="AT89">
        <f>(($AO$78-$AN$78)/($AN$79-$AN$78))</f>
        <v>0.5</v>
      </c>
      <c r="AU89">
        <f>(($AP$77-$AN$78)/($AN$79-$AN$78))</f>
        <v>0.5</v>
      </c>
      <c r="AV89">
        <f>(($AQ$78-$AN$78)/($AN$79-$AN$78))</f>
        <v>8.3333333333333329E-2</v>
      </c>
      <c r="AW89">
        <f>(($AN$79-$AO$78)/($AO$79-$AO$78))</f>
        <v>0.52173913043478259</v>
      </c>
      <c r="AX89">
        <f>(($AP$78-$AO$79)/($AO$80-$AO$79))</f>
        <v>0.14285714285714285</v>
      </c>
      <c r="AY89">
        <f>(($AQ$79-$AO$78)/($AO$79-$AO$78))</f>
        <v>0.47826086956521741</v>
      </c>
      <c r="AZ89">
        <f>(($AN$79-$AP$77)/($AP$78-$AP$77))</f>
        <v>0.46153846153846156</v>
      </c>
      <c r="BA89">
        <f>(($AO$78-$AP$77)/($AP$78-$AP$77))</f>
        <v>0</v>
      </c>
      <c r="BB89">
        <f>(($AQ$79-$AP$77)/($AP$78-$AP$77))</f>
        <v>0.42307692307692307</v>
      </c>
      <c r="BC89">
        <f>(($AN$79-$AQ$79)/($AQ$80-$AQ$79))</f>
        <v>4.7619047619047616E-2</v>
      </c>
      <c r="BD89">
        <f>(($AO$78-$AQ$78)/($AQ$79-$AQ$78))</f>
        <v>0.47619047619047616</v>
      </c>
      <c r="BE89">
        <f>(($AP$77-$AQ$78)/($AQ$79-$AQ$78))</f>
        <v>0.47619047619047616</v>
      </c>
      <c r="BG89" t="s">
        <v>22</v>
      </c>
      <c r="BH89">
        <v>515</v>
      </c>
      <c r="BI89">
        <f>($BH$103-$BH$100)/200</f>
        <v>8.5000000000000006E-2</v>
      </c>
      <c r="BQ89">
        <f>(($AO$78-$AN$78)/($AN$79-$AN$78))</f>
        <v>0.5</v>
      </c>
      <c r="BR89">
        <f>(($AP$77-$AN$78)/($AN$79-$AN$78))</f>
        <v>0.5</v>
      </c>
      <c r="BS89">
        <f>(($AQ$78-$AN$78)/($AN$79-$AN$78))</f>
        <v>8.3333333333333329E-2</v>
      </c>
      <c r="BT89">
        <f>1-(($AN$79-$AO$78)/($AO$79-$AO$78))</f>
        <v>0.47826086956521741</v>
      </c>
      <c r="BU89">
        <f>(($AP$78-$AO$79)/($AO$80-$AO$79))</f>
        <v>0.14285714285714285</v>
      </c>
      <c r="BV89">
        <f>(($AQ$79-$AO$78)/($AO$79-$AO$78))</f>
        <v>0.47826086956521741</v>
      </c>
      <c r="BW89">
        <f>(($AN$79-$AP$77)/($AP$78-$AP$77))</f>
        <v>0.46153846153846156</v>
      </c>
      <c r="BX89">
        <f>(($AO$78-$AP$77)/($AP$78-$AP$77))</f>
        <v>0</v>
      </c>
      <c r="BY89">
        <f>(($AQ$79-$AP$77)/($AP$78-$AP$77))</f>
        <v>0.42307692307692307</v>
      </c>
      <c r="BZ89">
        <f>(($AN$79-$AQ$79)/($AQ$80-$AQ$79))</f>
        <v>4.7619047619047616E-2</v>
      </c>
      <c r="CA89">
        <f>(($AO$78-$AQ$78)/($AQ$79-$AQ$78))</f>
        <v>0.47619047619047616</v>
      </c>
      <c r="CB89">
        <f>(($AP$77-$AQ$78)/($AQ$79-$AQ$78))</f>
        <v>0.47619047619047616</v>
      </c>
    </row>
    <row r="90" spans="1:80" x14ac:dyDescent="0.25">
      <c r="A90">
        <v>89</v>
      </c>
      <c r="B90">
        <v>100.483861</v>
      </c>
      <c r="C90" s="3">
        <v>1</v>
      </c>
      <c r="D90">
        <v>107.889645</v>
      </c>
      <c r="E90" s="5">
        <v>2</v>
      </c>
      <c r="P90">
        <v>2</v>
      </c>
      <c r="Q90" t="str">
        <f>CONCATENATE(C90,E90,G90,I90)</f>
        <v>12</v>
      </c>
      <c r="R90" t="s">
        <v>22</v>
      </c>
      <c r="X90" t="s">
        <v>276</v>
      </c>
      <c r="Y90" t="s">
        <v>264</v>
      </c>
      <c r="AN90">
        <v>2339</v>
      </c>
      <c r="AO90">
        <v>2347</v>
      </c>
      <c r="AP90">
        <v>2378</v>
      </c>
      <c r="AQ90">
        <v>2333</v>
      </c>
      <c r="AT90">
        <f>(($AO$79-$AN$79)/($AN$80-$AN$79))</f>
        <v>0.45833333333333331</v>
      </c>
      <c r="AU90">
        <f>(($AP$78-$AN$79)/($AN$80-$AN$79))</f>
        <v>0.58333333333333337</v>
      </c>
      <c r="AV90">
        <f>(($AQ$79-$AN$78)/($AN$79-$AN$78))</f>
        <v>0.95833333333333337</v>
      </c>
      <c r="AW90">
        <f>(($AN$80-$AO$79)/($AO$80-$AO$79))</f>
        <v>0.61904761904761907</v>
      </c>
      <c r="AX90">
        <f>(($AP$79-$AO$80)/($AO$81-$AO$80))</f>
        <v>0.3</v>
      </c>
      <c r="AY90">
        <f>(($AQ$80-$AO$79)/($AO$80-$AO$79))</f>
        <v>0.42857142857142855</v>
      </c>
      <c r="AZ90">
        <f>(($AN$80-$AP$78)/($AP$79-$AP$78))</f>
        <v>0.41666666666666669</v>
      </c>
      <c r="BA90">
        <f>(($AO$79-$AP$77)/($AP$78-$AP$77))</f>
        <v>0.88461538461538458</v>
      </c>
      <c r="BB90">
        <f>(($AQ$80-$AP$78)/($AP$79-$AP$78))</f>
        <v>0.25</v>
      </c>
      <c r="BC90">
        <f>(($AN$80-$AQ$80)/($AQ$81-$AQ$80))</f>
        <v>0.19047619047619047</v>
      </c>
      <c r="BD90">
        <f>(($AO$79-$AQ$79)/($AQ$80-$AQ$79))</f>
        <v>0.5714285714285714</v>
      </c>
      <c r="BE90">
        <f>(($AP$78-$AQ$79)/($AQ$80-$AQ$79))</f>
        <v>0.7142857142857143</v>
      </c>
      <c r="BG90" t="s">
        <v>22</v>
      </c>
      <c r="BH90">
        <v>548</v>
      </c>
      <c r="BI90">
        <f>($BH$104-$BH$101)/200</f>
        <v>0.09</v>
      </c>
      <c r="BQ90">
        <f>(($AO$79-$AN$79)/($AN$80-$AN$79))</f>
        <v>0.45833333333333331</v>
      </c>
      <c r="BR90">
        <f>1-(($AP$78-$AN$79)/($AN$80-$AN$79))</f>
        <v>0.41666666666666663</v>
      </c>
      <c r="BS90">
        <f>1-(($AQ$79-$AN$78)/($AN$79-$AN$78))</f>
        <v>4.166666666666663E-2</v>
      </c>
      <c r="BT90">
        <f>1-(($AN$80-$AO$79)/($AO$80-$AO$79))</f>
        <v>0.38095238095238093</v>
      </c>
      <c r="BU90">
        <f>(($AP$79-$AO$80)/($AO$81-$AO$80))</f>
        <v>0.3</v>
      </c>
      <c r="BV90">
        <f>(($AQ$80-$AO$79)/($AO$80-$AO$79))</f>
        <v>0.42857142857142855</v>
      </c>
      <c r="BW90">
        <f>(($AN$80-$AP$78)/($AP$79-$AP$78))</f>
        <v>0.41666666666666669</v>
      </c>
      <c r="BX90">
        <f>1-(($AO$79-$AP$77)/($AP$78-$AP$77))</f>
        <v>0.11538461538461542</v>
      </c>
      <c r="BY90">
        <f>(($AQ$80-$AP$78)/($AP$79-$AP$78))</f>
        <v>0.25</v>
      </c>
      <c r="BZ90">
        <f>(($AN$80-$AQ$80)/($AQ$81-$AQ$80))</f>
        <v>0.19047619047619047</v>
      </c>
      <c r="CA90">
        <f>1-(($AO$79-$AQ$79)/($AQ$80-$AQ$79))</f>
        <v>0.4285714285714286</v>
      </c>
      <c r="CB90">
        <f>1-(($AP$78-$AQ$79)/($AQ$80-$AQ$79))</f>
        <v>0.2857142857142857</v>
      </c>
    </row>
    <row r="91" spans="1:80" x14ac:dyDescent="0.25">
      <c r="A91">
        <v>90</v>
      </c>
      <c r="B91">
        <v>100.468861</v>
      </c>
      <c r="C91" s="3">
        <v>1</v>
      </c>
      <c r="D91">
        <v>107.92009400000001</v>
      </c>
      <c r="E91" s="5">
        <v>2</v>
      </c>
      <c r="P91">
        <v>2</v>
      </c>
      <c r="Q91" t="str">
        <f>CONCATENATE(C91,E91,G91,I91)</f>
        <v>12</v>
      </c>
      <c r="R91">
        <v>2</v>
      </c>
      <c r="X91" t="s">
        <v>276</v>
      </c>
      <c r="Y91" t="s">
        <v>265</v>
      </c>
      <c r="AB91" t="s">
        <v>274</v>
      </c>
      <c r="AC91" t="str">
        <f>CONCATENATE($R91,$R92,$R93,$R94)</f>
        <v>2314</v>
      </c>
      <c r="AN91">
        <v>2361</v>
      </c>
      <c r="AO91">
        <v>2368</v>
      </c>
      <c r="AP91">
        <v>2399</v>
      </c>
      <c r="AQ91">
        <v>2356</v>
      </c>
      <c r="AT91">
        <f>(($AO$80-$AN$80)/($AN$81-$AN$80))</f>
        <v>0.38095238095238093</v>
      </c>
      <c r="AU91">
        <f>(($AP$79-$AN$80)/($AN$81-$AN$80))</f>
        <v>0.66666666666666663</v>
      </c>
      <c r="AV91">
        <f>(($AQ$80-$AN$79)/($AN$80-$AN$79))</f>
        <v>0.83333333333333337</v>
      </c>
      <c r="AW91">
        <f>(($AN$81-$AO$80)/($AO$81-$AO$80))</f>
        <v>0.65</v>
      </c>
      <c r="AX91">
        <f>(($AP$80-$AO$81)/($AO$82-$AO$81))</f>
        <v>0.34782608695652173</v>
      </c>
      <c r="AY91">
        <f>(($AQ$81-$AO$80)/($AO$81-$AO$80))</f>
        <v>0.45</v>
      </c>
      <c r="AZ91">
        <f>(($AN$81-$AP$79)/($AP$80-$AP$79))</f>
        <v>0.31818181818181818</v>
      </c>
      <c r="BA91">
        <f>(($AO$80-$AP$78)/($AP$79-$AP$78))</f>
        <v>0.75</v>
      </c>
      <c r="BB91">
        <f>(($AQ$81-$AP$79)/($AP$80-$AP$79))</f>
        <v>0.13636363636363635</v>
      </c>
      <c r="BC91">
        <f>(($AN$81-$AQ$81)/($AQ$82-$AQ$81))</f>
        <v>0.19047619047619047</v>
      </c>
      <c r="BD91">
        <f>(($AO$80-$AQ$80)/($AQ$81-$AQ$80))</f>
        <v>0.5714285714285714</v>
      </c>
      <c r="BE91">
        <f>(($AP$79-$AQ$80)/($AQ$81-$AQ$80))</f>
        <v>0.8571428571428571</v>
      </c>
      <c r="BG91">
        <v>2</v>
      </c>
      <c r="BH91">
        <v>549</v>
      </c>
      <c r="BI91">
        <f>($BH$105-$BH$102)/200</f>
        <v>0.09</v>
      </c>
      <c r="BQ91">
        <f>(($AO$80-$AN$80)/($AN$81-$AN$80))</f>
        <v>0.38095238095238093</v>
      </c>
      <c r="BR91">
        <f>1-(($AP$79-$AN$80)/($AN$81-$AN$80))</f>
        <v>0.33333333333333337</v>
      </c>
      <c r="BS91">
        <f>1-(($AQ$80-$AN$79)/($AN$80-$AN$79))</f>
        <v>0.16666666666666663</v>
      </c>
      <c r="BT91">
        <f>1-(($AN$81-$AO$80)/($AO$81-$AO$80))</f>
        <v>0.35</v>
      </c>
      <c r="BU91">
        <f>(($AP$80-$AO$81)/($AO$82-$AO$81))</f>
        <v>0.34782608695652173</v>
      </c>
      <c r="BV91">
        <f>(($AQ$81-$AO$80)/($AO$81-$AO$80))</f>
        <v>0.45</v>
      </c>
      <c r="BW91">
        <f>(($AN$81-$AP$79)/($AP$80-$AP$79))</f>
        <v>0.31818181818181818</v>
      </c>
      <c r="BX91">
        <f>1-(($AO$80-$AP$78)/($AP$79-$AP$78))</f>
        <v>0.25</v>
      </c>
      <c r="BY91">
        <f>(($AQ$81-$AP$79)/($AP$80-$AP$79))</f>
        <v>0.13636363636363635</v>
      </c>
      <c r="BZ91">
        <f>(($AN$81-$AQ$81)/($AQ$82-$AQ$81))</f>
        <v>0.19047619047619047</v>
      </c>
      <c r="CA91">
        <f>1-(($AO$80-$AQ$80)/($AQ$81-$AQ$80))</f>
        <v>0.4285714285714286</v>
      </c>
      <c r="CB91">
        <f>1-(($AP$79-$AQ$80)/($AQ$81-$AQ$80))</f>
        <v>0.1428571428571429</v>
      </c>
    </row>
    <row r="92" spans="1:80" x14ac:dyDescent="0.25">
      <c r="A92">
        <v>91</v>
      </c>
      <c r="B92">
        <v>100.496182</v>
      </c>
      <c r="C92" s="3">
        <v>1</v>
      </c>
      <c r="D92">
        <v>107.882321</v>
      </c>
      <c r="E92" s="5">
        <v>2</v>
      </c>
      <c r="P92">
        <v>2</v>
      </c>
      <c r="Q92" t="str">
        <f>CONCATENATE(C92,E92,G92,I92)</f>
        <v>12</v>
      </c>
      <c r="R92">
        <v>3</v>
      </c>
      <c r="X92" t="s">
        <v>276</v>
      </c>
      <c r="Y92" t="s">
        <v>262</v>
      </c>
      <c r="AN92">
        <v>2383</v>
      </c>
      <c r="AO92">
        <v>2392</v>
      </c>
      <c r="AP92">
        <v>2425</v>
      </c>
      <c r="AQ92">
        <v>2378</v>
      </c>
      <c r="AT92">
        <f>(($AO$81-$AN$81)/($AN$82-$AN$81))</f>
        <v>0.31818181818181818</v>
      </c>
      <c r="AU92">
        <f>(($AP$80-$AN$81)/($AN$82-$AN$81))</f>
        <v>0.68181818181818177</v>
      </c>
      <c r="AV92">
        <f>(($AQ$81-$AN$80)/($AN$81-$AN$80))</f>
        <v>0.80952380952380953</v>
      </c>
      <c r="AW92">
        <f>(($AN$82-$AO$81)/($AO$82-$AO$81))</f>
        <v>0.65217391304347827</v>
      </c>
      <c r="AX92">
        <f>(($AP$81-$AO$82)/($AO$83-$AO$82))</f>
        <v>0.36363636363636365</v>
      </c>
      <c r="AY92">
        <f>(($AQ$82-$AO$81)/($AO$82-$AO$81))</f>
        <v>0.43478260869565216</v>
      </c>
      <c r="AZ92">
        <f>(($AN$82-$AP$80)/($AP$81-$AP$80))</f>
        <v>0.30434782608695654</v>
      </c>
      <c r="BA92">
        <f>(($AO$81-$AP$79)/($AP$80-$AP$79))</f>
        <v>0.63636363636363635</v>
      </c>
      <c r="BB92">
        <f>(($AQ$82-$AP$80)/($AP$81-$AP$80))</f>
        <v>8.6956521739130432E-2</v>
      </c>
      <c r="BC92">
        <f>(($AN$82-$AQ$82)/($AQ$83-$AQ$82))</f>
        <v>0.22727272727272727</v>
      </c>
      <c r="BD92">
        <f>(($AO$81-$AQ$81)/($AQ$82-$AQ$81))</f>
        <v>0.52380952380952384</v>
      </c>
      <c r="BE92">
        <f>(($AP$80-$AQ$81)/($AQ$82-$AQ$81))</f>
        <v>0.90476190476190477</v>
      </c>
      <c r="BG92">
        <v>3</v>
      </c>
      <c r="BH92">
        <v>549</v>
      </c>
      <c r="BI92">
        <f>($BH$106-$BH$103)/200</f>
        <v>7.4999999999999997E-2</v>
      </c>
      <c r="BQ92">
        <f>(($AO$81-$AN$81)/($AN$82-$AN$81))</f>
        <v>0.31818181818181818</v>
      </c>
      <c r="BR92">
        <f>1-(($AP$80-$AN$81)/($AN$82-$AN$81))</f>
        <v>0.31818181818181823</v>
      </c>
      <c r="BS92">
        <f>1-(($AQ$81-$AN$80)/($AN$81-$AN$80))</f>
        <v>0.19047619047619047</v>
      </c>
      <c r="BT92">
        <f>1-(($AN$82-$AO$81)/($AO$82-$AO$81))</f>
        <v>0.34782608695652173</v>
      </c>
      <c r="BU92">
        <f>(($AP$81-$AO$82)/($AO$83-$AO$82))</f>
        <v>0.36363636363636365</v>
      </c>
      <c r="BV92">
        <f>(($AQ$82-$AO$81)/($AO$82-$AO$81))</f>
        <v>0.43478260869565216</v>
      </c>
      <c r="BW92">
        <f>(($AN$82-$AP$80)/($AP$81-$AP$80))</f>
        <v>0.30434782608695654</v>
      </c>
      <c r="BX92">
        <f>1-(($AO$81-$AP$79)/($AP$80-$AP$79))</f>
        <v>0.36363636363636365</v>
      </c>
      <c r="BY92">
        <f>(($AQ$82-$AP$80)/($AP$81-$AP$80))</f>
        <v>8.6956521739130432E-2</v>
      </c>
      <c r="BZ92">
        <f>(($AN$82-$AQ$82)/($AQ$83-$AQ$82))</f>
        <v>0.22727272727272727</v>
      </c>
      <c r="CA92">
        <f>1-(($AO$81-$AQ$81)/($AQ$82-$AQ$81))</f>
        <v>0.47619047619047616</v>
      </c>
      <c r="CB92">
        <f>1-(($AP$80-$AQ$81)/($AQ$82-$AQ$81))</f>
        <v>9.5238095238095233E-2</v>
      </c>
    </row>
    <row r="93" spans="1:80" x14ac:dyDescent="0.25">
      <c r="A93">
        <v>92</v>
      </c>
      <c r="D93">
        <v>107.95216400000001</v>
      </c>
      <c r="E93" s="5">
        <v>2</v>
      </c>
      <c r="P93">
        <v>1</v>
      </c>
      <c r="Q93" t="str">
        <f>CONCATENATE(C93,E93,G93,I93)</f>
        <v>2</v>
      </c>
      <c r="R93">
        <v>1</v>
      </c>
      <c r="X93" t="s">
        <v>276</v>
      </c>
      <c r="Y93" t="s">
        <v>263</v>
      </c>
      <c r="AN93">
        <v>2408</v>
      </c>
      <c r="AO93">
        <v>2415</v>
      </c>
      <c r="AP93">
        <v>2449</v>
      </c>
      <c r="AQ93">
        <v>2402</v>
      </c>
      <c r="AT93">
        <f>(($AO$82-$AN$82)/($AN$83-$AN$82))</f>
        <v>0.34782608695652173</v>
      </c>
      <c r="AU93">
        <f>(($AP$81-$AN$82)/($AN$83-$AN$82))</f>
        <v>0.69565217391304346</v>
      </c>
      <c r="AV93">
        <f>(($AQ$82-$AN$81)/($AN$82-$AN$81))</f>
        <v>0.77272727272727271</v>
      </c>
      <c r="AW93">
        <f>(($AN$83-$AO$82)/($AO$83-$AO$82))</f>
        <v>0.68181818181818177</v>
      </c>
      <c r="AX93">
        <f>(($AP$82-$AO$83)/($AO$84-$AO$83))</f>
        <v>0.2857142857142857</v>
      </c>
      <c r="AY93">
        <f>(($AQ$83-$AO$82)/($AO$83-$AO$82))</f>
        <v>0.40909090909090912</v>
      </c>
      <c r="AZ93">
        <f>(($AN$83-$AP$81)/($AP$82-$AP$81))</f>
        <v>0.31818181818181818</v>
      </c>
      <c r="BA93">
        <f>(($AO$82-$AP$80)/($AP$81-$AP$80))</f>
        <v>0.65217391304347827</v>
      </c>
      <c r="BB93">
        <f>(($AQ$83-$AP$81)/($AP$82-$AP$81))</f>
        <v>4.5454545454545456E-2</v>
      </c>
      <c r="BC93">
        <f>(($AN$83-$AQ$83)/($AQ$84-$AQ$83))</f>
        <v>0.25</v>
      </c>
      <c r="BD93">
        <f>(($AO$82-$AQ$82)/($AQ$83-$AQ$82))</f>
        <v>0.59090909090909094</v>
      </c>
      <c r="BE93">
        <f>(($AP$81-$AQ$82)/($AQ$83-$AQ$82))</f>
        <v>0.95454545454545459</v>
      </c>
      <c r="BG93">
        <v>1</v>
      </c>
      <c r="BH93">
        <v>566</v>
      </c>
      <c r="BI93">
        <f>($BH$107-$BH$104)/200</f>
        <v>7.4999999999999997E-2</v>
      </c>
      <c r="BQ93">
        <f>(($AO$82-$AN$82)/($AN$83-$AN$82))</f>
        <v>0.34782608695652173</v>
      </c>
      <c r="BR93">
        <f>1-(($AP$81-$AN$82)/($AN$83-$AN$82))</f>
        <v>0.30434782608695654</v>
      </c>
      <c r="BS93">
        <f>1-(($AQ$82-$AN$81)/($AN$82-$AN$81))</f>
        <v>0.22727272727272729</v>
      </c>
      <c r="BT93">
        <f>1-(($AN$83-$AO$82)/($AO$83-$AO$82))</f>
        <v>0.31818181818181823</v>
      </c>
      <c r="BU93">
        <f>(($AP$82-$AO$83)/($AO$84-$AO$83))</f>
        <v>0.2857142857142857</v>
      </c>
      <c r="BV93">
        <f>(($AQ$83-$AO$82)/($AO$83-$AO$82))</f>
        <v>0.40909090909090912</v>
      </c>
      <c r="BW93">
        <f>(($AN$83-$AP$81)/($AP$82-$AP$81))</f>
        <v>0.31818181818181818</v>
      </c>
      <c r="BX93">
        <f>1-(($AO$82-$AP$80)/($AP$81-$AP$80))</f>
        <v>0.34782608695652173</v>
      </c>
      <c r="BY93">
        <f>(($AQ$83-$AP$81)/($AP$82-$AP$81))</f>
        <v>4.5454545454545456E-2</v>
      </c>
      <c r="BZ93">
        <f>(($AN$83-$AQ$83)/($AQ$84-$AQ$83))</f>
        <v>0.25</v>
      </c>
      <c r="CA93">
        <f>1-(($AO$82-$AQ$82)/($AQ$83-$AQ$82))</f>
        <v>0.40909090909090906</v>
      </c>
      <c r="CB93">
        <f>1-(($AP$81-$AQ$82)/($AQ$83-$AQ$82))</f>
        <v>4.5454545454545414E-2</v>
      </c>
    </row>
    <row r="94" spans="1:80" x14ac:dyDescent="0.25">
      <c r="A94">
        <v>93</v>
      </c>
      <c r="D94">
        <v>107.94726600000001</v>
      </c>
      <c r="E94" s="5">
        <v>2</v>
      </c>
      <c r="P94">
        <v>1</v>
      </c>
      <c r="Q94" t="str">
        <f>CONCATENATE(C94,E94,G94,I94)</f>
        <v>2</v>
      </c>
      <c r="R94">
        <v>4</v>
      </c>
      <c r="X94" t="s">
        <v>276</v>
      </c>
      <c r="Y94" t="s">
        <v>264</v>
      </c>
      <c r="AN94">
        <v>2431</v>
      </c>
      <c r="AO94">
        <v>2438</v>
      </c>
      <c r="AP94">
        <v>2506</v>
      </c>
      <c r="AQ94">
        <v>2425</v>
      </c>
      <c r="AT94">
        <f>(($AO$83-$AN$83)/($AN$84-$AN$83))</f>
        <v>0.29166666666666669</v>
      </c>
      <c r="AU94">
        <f>(($AP$82-$AN$83)/($AN$84-$AN$83))</f>
        <v>0.625</v>
      </c>
      <c r="AV94">
        <f>(($AQ$83-$AN$82)/($AN$83-$AN$82))</f>
        <v>0.73913043478260865</v>
      </c>
      <c r="AW94">
        <f>(($AN$84-$AO$83)/($AO$84-$AO$83))</f>
        <v>0.6071428571428571</v>
      </c>
      <c r="AY94">
        <f>(($AQ$84-$AO$83)/($AO$84-$AO$83))</f>
        <v>0.39285714285714285</v>
      </c>
      <c r="AZ94">
        <f>(($AN$84-$AP$82)/($AP$83-$AP$82))</f>
        <v>0.33333333333333331</v>
      </c>
      <c r="BA94">
        <f>(($AO$83-$AP$81)/($AP$82-$AP$81))</f>
        <v>0.63636363636363635</v>
      </c>
      <c r="BB94">
        <f>(($AQ$84-$AP$82)/($AP$83-$AP$82))</f>
        <v>0.1111111111111111</v>
      </c>
      <c r="BC94">
        <f>(($AN$84-$AQ$84)/($AQ$85-$AQ$84))</f>
        <v>0.20689655172413793</v>
      </c>
      <c r="BD94">
        <f>(($AO$83-$AQ$83)/($AQ$84-$AQ$83))</f>
        <v>0.54166666666666663</v>
      </c>
      <c r="BE94">
        <f>(($AP$82-$AQ$83)/($AQ$84-$AQ$83))</f>
        <v>0.875</v>
      </c>
      <c r="BG94">
        <v>4</v>
      </c>
      <c r="BH94">
        <v>567</v>
      </c>
      <c r="BI94">
        <f>($BH$108-$BH$105)/200</f>
        <v>0.1</v>
      </c>
      <c r="BQ94">
        <f>(($AO$83-$AN$83)/($AN$84-$AN$83))</f>
        <v>0.29166666666666669</v>
      </c>
      <c r="BR94">
        <f>1-(($AP$82-$AN$83)/($AN$84-$AN$83))</f>
        <v>0.375</v>
      </c>
      <c r="BS94">
        <f>1-(($AQ$83-$AN$82)/($AN$83-$AN$82))</f>
        <v>0.26086956521739135</v>
      </c>
      <c r="BT94">
        <f>1-(($AN$84-$AO$83)/($AO$84-$AO$83))</f>
        <v>0.3928571428571429</v>
      </c>
      <c r="BV94">
        <f>(($AQ$84-$AO$83)/($AO$84-$AO$83))</f>
        <v>0.39285714285714285</v>
      </c>
      <c r="BW94">
        <f>(($AN$84-$AP$82)/($AP$83-$AP$82))</f>
        <v>0.33333333333333331</v>
      </c>
      <c r="BX94">
        <f>1-(($AO$83-$AP$81)/($AP$82-$AP$81))</f>
        <v>0.36363636363636365</v>
      </c>
      <c r="BY94">
        <f>(($AQ$84-$AP$82)/($AP$83-$AP$82))</f>
        <v>0.1111111111111111</v>
      </c>
      <c r="BZ94">
        <f>(($AN$84-$AQ$84)/($AQ$85-$AQ$84))</f>
        <v>0.20689655172413793</v>
      </c>
      <c r="CA94">
        <f>1-(($AO$83-$AQ$83)/($AQ$84-$AQ$83))</f>
        <v>0.45833333333333337</v>
      </c>
      <c r="CB94">
        <f>1-(($AP$82-$AQ$83)/($AQ$84-$AQ$83))</f>
        <v>0.125</v>
      </c>
    </row>
    <row r="95" spans="1:80" x14ac:dyDescent="0.25">
      <c r="A95">
        <v>94</v>
      </c>
      <c r="D95">
        <v>107.97524700000001</v>
      </c>
      <c r="E95" s="5">
        <v>2</v>
      </c>
      <c r="F95">
        <v>103.064538</v>
      </c>
      <c r="G95" s="2">
        <v>3</v>
      </c>
      <c r="P95">
        <v>2</v>
      </c>
      <c r="Q95" t="str">
        <f>CONCATENATE(C95,E95,G95,I95)</f>
        <v>23</v>
      </c>
      <c r="R95">
        <v>2</v>
      </c>
      <c r="X95" t="s">
        <v>276</v>
      </c>
      <c r="Y95" t="s">
        <v>265</v>
      </c>
      <c r="AB95" t="s">
        <v>276</v>
      </c>
      <c r="AC95" t="str">
        <f>CONCATENATE($R95,$R96,$R97,$R98)</f>
        <v>2341</v>
      </c>
      <c r="AN95">
        <v>2451</v>
      </c>
      <c r="AO95">
        <v>2504</v>
      </c>
      <c r="AP95">
        <v>2532</v>
      </c>
      <c r="AQ95">
        <v>2451</v>
      </c>
      <c r="AV95">
        <f>(($AQ$84-$AN$83)/($AN$84-$AN$83))</f>
        <v>0.75</v>
      </c>
      <c r="BA95">
        <f>(($AO$84-$AP$82)/($AP$83-$AP$82))</f>
        <v>0.7407407407407407</v>
      </c>
      <c r="BD95">
        <f>(($AO$84-$AQ$84)/($AQ$85-$AQ$84))</f>
        <v>0.58620689655172409</v>
      </c>
      <c r="BE95">
        <f>(($AP$83-$AQ$84)/($AQ$85-$AQ$84))</f>
        <v>0.82758620689655171</v>
      </c>
      <c r="BG95">
        <v>2</v>
      </c>
      <c r="BH95">
        <v>580</v>
      </c>
      <c r="BI95">
        <f>($BH$109-$BH$106)/200</f>
        <v>8.5000000000000006E-2</v>
      </c>
      <c r="BS95">
        <f>1-(($AQ$84-$AN$83)/($AN$84-$AN$83))</f>
        <v>0.25</v>
      </c>
      <c r="BX95">
        <f>1-(($AO$84-$AP$82)/($AP$83-$AP$82))</f>
        <v>0.2592592592592593</v>
      </c>
      <c r="CA95">
        <f>1-(($AO$84-$AQ$84)/($AQ$85-$AQ$84))</f>
        <v>0.41379310344827591</v>
      </c>
      <c r="CB95">
        <f>1-(($AP$83-$AQ$84)/($AQ$85-$AQ$84))</f>
        <v>0.17241379310344829</v>
      </c>
    </row>
    <row r="96" spans="1:80" x14ac:dyDescent="0.25">
      <c r="A96">
        <v>95</v>
      </c>
      <c r="D96">
        <v>107.983025</v>
      </c>
      <c r="E96" s="5">
        <v>2</v>
      </c>
      <c r="F96">
        <v>103.12079300000001</v>
      </c>
      <c r="G96" s="2">
        <v>3</v>
      </c>
      <c r="P96">
        <v>2</v>
      </c>
      <c r="Q96" t="str">
        <f>CONCATENATE(C96,E96,G96,I96)</f>
        <v>23</v>
      </c>
      <c r="R96">
        <v>3</v>
      </c>
      <c r="X96" t="s">
        <v>276</v>
      </c>
      <c r="Y96" t="s">
        <v>262</v>
      </c>
      <c r="AN96">
        <v>2489</v>
      </c>
      <c r="AO96">
        <v>2533</v>
      </c>
      <c r="AP96">
        <v>2553</v>
      </c>
      <c r="AQ96">
        <v>2490</v>
      </c>
      <c r="BG96">
        <v>3</v>
      </c>
      <c r="BH96">
        <v>583</v>
      </c>
      <c r="BI96">
        <f>($BH$110-$BH$107)/200</f>
        <v>7.4999999999999997E-2</v>
      </c>
    </row>
    <row r="97" spans="1:80" x14ac:dyDescent="0.25">
      <c r="A97">
        <v>96</v>
      </c>
      <c r="D97">
        <v>107.889645</v>
      </c>
      <c r="E97" s="5">
        <v>2</v>
      </c>
      <c r="F97">
        <v>103.136655</v>
      </c>
      <c r="G97" s="2">
        <v>3</v>
      </c>
      <c r="P97">
        <v>2</v>
      </c>
      <c r="Q97" t="str">
        <f>CONCATENATE(C97,E97,G97,I97)</f>
        <v>23</v>
      </c>
      <c r="R97">
        <v>4</v>
      </c>
      <c r="X97" t="s">
        <v>276</v>
      </c>
      <c r="Y97" t="s">
        <v>263</v>
      </c>
      <c r="AN97">
        <v>2518</v>
      </c>
      <c r="AO97">
        <v>2559</v>
      </c>
      <c r="AP97">
        <v>2575</v>
      </c>
      <c r="AQ97">
        <v>2522</v>
      </c>
      <c r="BG97">
        <v>4</v>
      </c>
      <c r="BH97">
        <v>593</v>
      </c>
      <c r="BI97">
        <f>($BH$111-$BH$108)/200</f>
        <v>7.4999999999999997E-2</v>
      </c>
    </row>
    <row r="98" spans="1:80" x14ac:dyDescent="0.25">
      <c r="A98">
        <v>97</v>
      </c>
      <c r="D98">
        <v>107.889645</v>
      </c>
      <c r="E98" s="5">
        <v>2</v>
      </c>
      <c r="F98">
        <v>103.09842400000001</v>
      </c>
      <c r="G98" s="2">
        <v>3</v>
      </c>
      <c r="H98">
        <v>106.76743</v>
      </c>
      <c r="I98" s="4">
        <v>4</v>
      </c>
      <c r="P98">
        <v>3</v>
      </c>
      <c r="Q98" t="str">
        <f>CONCATENATE(C98,E98,G98,I98)</f>
        <v>234</v>
      </c>
      <c r="R98">
        <v>1</v>
      </c>
      <c r="X98" t="s">
        <v>276</v>
      </c>
      <c r="Y98" t="s">
        <v>264</v>
      </c>
      <c r="AN98">
        <v>2544</v>
      </c>
      <c r="AO98">
        <v>2580</v>
      </c>
      <c r="AP98">
        <v>2597</v>
      </c>
      <c r="AQ98">
        <v>2548</v>
      </c>
      <c r="AT98">
        <f>(($AO$85-$AN$85)/($AN$86-$AN$85))</f>
        <v>0.48275862068965519</v>
      </c>
      <c r="AU98">
        <f>(($AP$84-$AN$85)/($AN$86-$AN$85))</f>
        <v>0.51724137931034486</v>
      </c>
      <c r="AV98">
        <f>(($AQ$86-$AN$85)/($AN$86-$AN$85))</f>
        <v>0.68965517241379315</v>
      </c>
      <c r="AW98">
        <f>(($AN$86-$AO$85)/($AO$86-$AO$85))</f>
        <v>0.55555555555555558</v>
      </c>
      <c r="AX98">
        <f>(($AP$84-$AO$85)/($AO$86-$AO$85))</f>
        <v>3.7037037037037035E-2</v>
      </c>
      <c r="AY98">
        <f>(($AQ$86-$AO$85)/($AO$86-$AO$85))</f>
        <v>0.22222222222222221</v>
      </c>
      <c r="AZ98">
        <f>(($AN$86-$AP$84)/($AP$85-$AP$84))</f>
        <v>0.48275862068965519</v>
      </c>
      <c r="BA98">
        <f>(($AO$86-$AP$84)/($AP$85-$AP$84))</f>
        <v>0.89655172413793105</v>
      </c>
      <c r="BB98">
        <f>(($AQ$86-$AP$84)/($AP$85-$AP$84))</f>
        <v>0.17241379310344829</v>
      </c>
      <c r="BC98">
        <f>(($AN$86-$AQ$86)/($AQ$87-$AQ$86))</f>
        <v>0.375</v>
      </c>
      <c r="BD98">
        <f>(($AO$86-$AQ$86)/($AQ$87-$AQ$86))</f>
        <v>0.875</v>
      </c>
      <c r="BE98">
        <f>(($AP$85-$AQ$87)/($AQ$88-$AQ$87))</f>
        <v>0</v>
      </c>
      <c r="BG98">
        <v>1</v>
      </c>
      <c r="BH98">
        <v>594</v>
      </c>
      <c r="BI98">
        <f>($BH$112-$BH$109)/200</f>
        <v>0.1</v>
      </c>
      <c r="BQ98">
        <f>(($AO$85-$AN$85)/($AN$86-$AN$85))</f>
        <v>0.48275862068965519</v>
      </c>
      <c r="BR98">
        <f>1-(($AP$84-$AN$85)/($AN$86-$AN$85))</f>
        <v>0.48275862068965514</v>
      </c>
      <c r="BS98">
        <f>1-(($AQ$86-$AN$85)/($AN$86-$AN$85))</f>
        <v>0.31034482758620685</v>
      </c>
      <c r="BT98">
        <f>1-(($AN$86-$AO$85)/($AO$86-$AO$85))</f>
        <v>0.44444444444444442</v>
      </c>
      <c r="BU98">
        <f>(($AP$84-$AO$85)/($AO$86-$AO$85))</f>
        <v>3.7037037037037035E-2</v>
      </c>
      <c r="BV98">
        <f>(($AQ$86-$AO$85)/($AO$86-$AO$85))</f>
        <v>0.22222222222222221</v>
      </c>
      <c r="BW98">
        <f>(($AN$86-$AP$84)/($AP$85-$AP$84))</f>
        <v>0.48275862068965519</v>
      </c>
      <c r="BX98">
        <f>1-(($AO$86-$AP$84)/($AP$85-$AP$84))</f>
        <v>0.10344827586206895</v>
      </c>
      <c r="BY98">
        <f>(($AQ$86-$AP$84)/($AP$85-$AP$84))</f>
        <v>0.17241379310344829</v>
      </c>
      <c r="BZ98">
        <f>(($AN$86-$AQ$86)/($AQ$87-$AQ$86))</f>
        <v>0.375</v>
      </c>
      <c r="CA98">
        <f>1-(($AO$86-$AQ$86)/($AQ$87-$AQ$86))</f>
        <v>0.125</v>
      </c>
      <c r="CB98">
        <f>(($AP$85-$AQ$87)/($AQ$88-$AQ$87))</f>
        <v>0</v>
      </c>
    </row>
    <row r="99" spans="1:80" x14ac:dyDescent="0.25">
      <c r="A99">
        <v>98</v>
      </c>
      <c r="F99">
        <v>103.07994100000001</v>
      </c>
      <c r="G99" s="2">
        <v>3</v>
      </c>
      <c r="H99">
        <v>106.77990400000002</v>
      </c>
      <c r="I99" s="4">
        <v>4</v>
      </c>
      <c r="P99">
        <v>2</v>
      </c>
      <c r="Q99" t="str">
        <f>CONCATENATE(C99,E99,G99,I99)</f>
        <v>34</v>
      </c>
      <c r="R99">
        <v>2</v>
      </c>
      <c r="X99" t="s">
        <v>276</v>
      </c>
      <c r="Y99" t="s">
        <v>265</v>
      </c>
      <c r="AB99" t="s">
        <v>276</v>
      </c>
      <c r="AC99" t="str">
        <f>CONCATENATE($R99,$R100,$R101,$R102)</f>
        <v>2341</v>
      </c>
      <c r="AN99">
        <v>2566</v>
      </c>
      <c r="AO99">
        <v>2602</v>
      </c>
      <c r="AP99">
        <v>2619</v>
      </c>
      <c r="AQ99">
        <v>2572</v>
      </c>
      <c r="AT99">
        <f>(($AO$86-$AN$86)/($AN$87-$AN$86))</f>
        <v>0.5</v>
      </c>
      <c r="AU99">
        <f>(($AP$85-$AN$86)/($AN$87-$AN$86))</f>
        <v>0.625</v>
      </c>
      <c r="AV99">
        <f>(($AQ$87-$AN$86)/($AN$87-$AN$86))</f>
        <v>0.625</v>
      </c>
      <c r="AW99">
        <f>(($AN$87-$AO$86)/($AO$87-$AO$86))</f>
        <v>0.48</v>
      </c>
      <c r="AX99">
        <f>(($AP$85-$AO$86)/($AO$87-$AO$86))</f>
        <v>0.12</v>
      </c>
      <c r="AY99">
        <f>(($AQ$87-$AO$86)/($AO$87-$AO$86))</f>
        <v>0.12</v>
      </c>
      <c r="AZ99">
        <f>(($AN$87-$AP$85)/($AP$86-$AP$85))</f>
        <v>0.375</v>
      </c>
      <c r="BA99">
        <f>(($AO$87-$AP$85)/($AP$86-$AP$85))</f>
        <v>0.91666666666666663</v>
      </c>
      <c r="BB99">
        <f>(($AQ$87-$AP$85)/($AP$86-$AP$85))</f>
        <v>0</v>
      </c>
      <c r="BC99">
        <f>(($AN$87-$AQ$87)/($AQ$88-$AQ$87))</f>
        <v>0.34615384615384615</v>
      </c>
      <c r="BD99">
        <f>(($AO$87-$AQ$87)/($AQ$88-$AQ$87))</f>
        <v>0.84615384615384615</v>
      </c>
      <c r="BE99">
        <f>(($AP$86-$AQ$87)/($AQ$88-$AQ$87))</f>
        <v>0.92307692307692313</v>
      </c>
      <c r="BG99">
        <v>2</v>
      </c>
      <c r="BH99">
        <v>605</v>
      </c>
      <c r="BI99">
        <f>($BH$113-$BH$110)/200</f>
        <v>0.08</v>
      </c>
      <c r="BQ99">
        <f>(($AO$86-$AN$86)/($AN$87-$AN$86))</f>
        <v>0.5</v>
      </c>
      <c r="BR99">
        <f>1-(($AP$85-$AN$86)/($AN$87-$AN$86))</f>
        <v>0.375</v>
      </c>
      <c r="BS99">
        <f>1-(($AQ$87-$AN$86)/($AN$87-$AN$86))</f>
        <v>0.375</v>
      </c>
      <c r="BT99">
        <f>(($AN$87-$AO$86)/($AO$87-$AO$86))</f>
        <v>0.48</v>
      </c>
      <c r="BU99">
        <f>(($AP$85-$AO$86)/($AO$87-$AO$86))</f>
        <v>0.12</v>
      </c>
      <c r="BV99">
        <f>(($AQ$87-$AO$86)/($AO$87-$AO$86))</f>
        <v>0.12</v>
      </c>
      <c r="BW99">
        <f>(($AN$87-$AP$85)/($AP$86-$AP$85))</f>
        <v>0.375</v>
      </c>
      <c r="BX99">
        <f>1-(($AO$87-$AP$85)/($AP$86-$AP$85))</f>
        <v>8.333333333333337E-2</v>
      </c>
      <c r="BY99">
        <f>(($AQ$87-$AP$85)/($AP$86-$AP$85))</f>
        <v>0</v>
      </c>
      <c r="BZ99">
        <f>(($AN$87-$AQ$87)/($AQ$88-$AQ$87))</f>
        <v>0.34615384615384615</v>
      </c>
      <c r="CA99">
        <f>1-(($AO$87-$AQ$87)/($AQ$88-$AQ$87))</f>
        <v>0.15384615384615385</v>
      </c>
      <c r="CB99">
        <f>1-(($AP$86-$AQ$87)/($AQ$88-$AQ$87))</f>
        <v>7.6923076923076872E-2</v>
      </c>
    </row>
    <row r="100" spans="1:80" x14ac:dyDescent="0.25">
      <c r="A100">
        <v>99</v>
      </c>
      <c r="F100">
        <v>103.052468</v>
      </c>
      <c r="G100" s="2">
        <v>3</v>
      </c>
      <c r="H100">
        <v>106.71025900000001</v>
      </c>
      <c r="I100" s="4">
        <v>4</v>
      </c>
      <c r="P100">
        <v>2</v>
      </c>
      <c r="Q100" t="str">
        <f>CONCATENATE(C100,E100,G100,I100)</f>
        <v>34</v>
      </c>
      <c r="R100">
        <v>3</v>
      </c>
      <c r="X100" t="s">
        <v>276</v>
      </c>
      <c r="Y100" t="s">
        <v>262</v>
      </c>
      <c r="AN100">
        <v>2588</v>
      </c>
      <c r="AO100">
        <v>2627</v>
      </c>
      <c r="AP100">
        <v>2641</v>
      </c>
      <c r="AQ100">
        <v>2594</v>
      </c>
      <c r="AT100">
        <f>(($AO$87-$AN$87)/($AN$88-$AN$87))</f>
        <v>0.48148148148148145</v>
      </c>
      <c r="AU100">
        <f>(($AP$86-$AN$87)/($AN$88-$AN$87))</f>
        <v>0.55555555555555558</v>
      </c>
      <c r="AV100">
        <f>(($AQ$88-$AN$87)/($AN$88-$AN$87))</f>
        <v>0.62962962962962965</v>
      </c>
      <c r="AW100">
        <f>(($AN$88-$AO$87)/($AO$88-$AO$87))</f>
        <v>0.58333333333333337</v>
      </c>
      <c r="AX100">
        <f>(($AP$86-$AO$87)/($AO$88-$AO$87))</f>
        <v>8.3333333333333329E-2</v>
      </c>
      <c r="AY100">
        <f>(($AQ$88-$AO$87)/($AO$88-$AO$87))</f>
        <v>0.16666666666666666</v>
      </c>
      <c r="AZ100">
        <f>(($AN$88-$AP$86)/($AP$87-$AP$86))</f>
        <v>0.42857142857142855</v>
      </c>
      <c r="BA100">
        <f>(($AO$88-$AP$86)/($AP$87-$AP$86))</f>
        <v>0.7857142857142857</v>
      </c>
      <c r="BB100">
        <f>(($AQ$88-$AP$86)/($AP$87-$AP$86))</f>
        <v>7.1428571428571425E-2</v>
      </c>
      <c r="BC100">
        <f>(($AN$88-$AQ$88)/($AQ$89-$AQ$88))</f>
        <v>0.33333333333333331</v>
      </c>
      <c r="BD100">
        <f>(($AO$88-$AQ$88)/($AQ$89-$AQ$88))</f>
        <v>0.66666666666666663</v>
      </c>
      <c r="BE100">
        <f>(($AP$87-$AQ$88)/($AQ$89-$AQ$88))</f>
        <v>0.8666666666666667</v>
      </c>
      <c r="BG100">
        <v>3</v>
      </c>
      <c r="BH100">
        <v>610</v>
      </c>
      <c r="BI100">
        <f>($BH$114-$BH$111)/200</f>
        <v>7.0000000000000007E-2</v>
      </c>
      <c r="BQ100">
        <f>(($AO$87-$AN$87)/($AN$88-$AN$87))</f>
        <v>0.48148148148148145</v>
      </c>
      <c r="BR100">
        <f>1-(($AP$86-$AN$87)/($AN$88-$AN$87))</f>
        <v>0.44444444444444442</v>
      </c>
      <c r="BS100">
        <f>1-(($AQ$88-$AN$87)/($AN$88-$AN$87))</f>
        <v>0.37037037037037035</v>
      </c>
      <c r="BT100">
        <f>1-(($AN$88-$AO$87)/($AO$88-$AO$87))</f>
        <v>0.41666666666666663</v>
      </c>
      <c r="BU100">
        <f>(($AP$86-$AO$87)/($AO$88-$AO$87))</f>
        <v>8.3333333333333329E-2</v>
      </c>
      <c r="BV100">
        <f>(($AQ$88-$AO$87)/($AO$88-$AO$87))</f>
        <v>0.16666666666666666</v>
      </c>
      <c r="BW100">
        <f>(($AN$88-$AP$86)/($AP$87-$AP$86))</f>
        <v>0.42857142857142855</v>
      </c>
      <c r="BX100">
        <f>1-(($AO$88-$AP$86)/($AP$87-$AP$86))</f>
        <v>0.2142857142857143</v>
      </c>
      <c r="BY100">
        <f>(($AQ$88-$AP$86)/($AP$87-$AP$86))</f>
        <v>7.1428571428571425E-2</v>
      </c>
      <c r="BZ100">
        <f>(($AN$88-$AQ$88)/($AQ$89-$AQ$88))</f>
        <v>0.33333333333333331</v>
      </c>
      <c r="CA100">
        <f>1-(($AO$88-$AQ$88)/($AQ$89-$AQ$88))</f>
        <v>0.33333333333333337</v>
      </c>
      <c r="CB100">
        <f>1-(($AP$87-$AQ$88)/($AQ$89-$AQ$88))</f>
        <v>0.1333333333333333</v>
      </c>
    </row>
    <row r="101" spans="1:80" x14ac:dyDescent="0.25">
      <c r="A101">
        <v>100</v>
      </c>
      <c r="F101">
        <v>103.07746600000002</v>
      </c>
      <c r="G101" s="2">
        <v>3</v>
      </c>
      <c r="H101">
        <v>106.70839000000001</v>
      </c>
      <c r="I101" s="4">
        <v>4</v>
      </c>
      <c r="P101">
        <v>2</v>
      </c>
      <c r="Q101" t="str">
        <f>CONCATENATE(C101,E101,G101,I101)</f>
        <v>34</v>
      </c>
      <c r="R101">
        <v>4</v>
      </c>
      <c r="X101" t="s">
        <v>276</v>
      </c>
      <c r="Y101" t="s">
        <v>263</v>
      </c>
      <c r="AN101">
        <v>2610</v>
      </c>
      <c r="AO101">
        <v>2647</v>
      </c>
      <c r="AP101">
        <v>2663</v>
      </c>
      <c r="AQ101">
        <v>2616</v>
      </c>
      <c r="AT101">
        <f>(($AO$88-$AN$88)/($AN$89-$AN$88))</f>
        <v>0.38461538461538464</v>
      </c>
      <c r="AU101">
        <f>(($AP$87-$AN$88)/($AN$89-$AN$88))</f>
        <v>0.61538461538461542</v>
      </c>
      <c r="AV101">
        <f>(($AQ$89-$AN$88)/($AN$89-$AN$88))</f>
        <v>0.76923076923076927</v>
      </c>
      <c r="AW101">
        <f>(($AN$89-$AO$88)/($AO$89-$AO$88))</f>
        <v>0.66666666666666663</v>
      </c>
      <c r="AX101">
        <f>(($AP$87-$AO$88)/($AO$89-$AO$88))</f>
        <v>0.25</v>
      </c>
      <c r="AY101">
        <f>(($AQ$89-$AO$88)/($AO$89-$AO$88))</f>
        <v>0.41666666666666669</v>
      </c>
      <c r="AZ101">
        <f>(($AN$89-$AP$87)/($AP$88-$AP$87))</f>
        <v>0.4</v>
      </c>
      <c r="BA101">
        <f>(($AO$89-$AP$87)/($AP$88-$AP$87))</f>
        <v>0.72</v>
      </c>
      <c r="BB101">
        <f>(($AQ$89-$AP$87)/($AP$88-$AP$87))</f>
        <v>0.16</v>
      </c>
      <c r="BC101">
        <f>(($AN$89-$AQ$89)/($AQ$90-$AQ$89))</f>
        <v>0.25</v>
      </c>
      <c r="BD101">
        <f>(($AO$89-$AQ$89)/($AQ$90-$AQ$89))</f>
        <v>0.58333333333333337</v>
      </c>
      <c r="BE101">
        <f>(($AP$88-$AQ$89)/($AQ$90-$AQ$89))</f>
        <v>0.875</v>
      </c>
      <c r="BG101">
        <v>4</v>
      </c>
      <c r="BH101">
        <v>616</v>
      </c>
      <c r="BI101">
        <f>($BH$115-$BH$112)/200</f>
        <v>6.5000000000000002E-2</v>
      </c>
      <c r="BQ101">
        <f>(($AO$88-$AN$88)/($AN$89-$AN$88))</f>
        <v>0.38461538461538464</v>
      </c>
      <c r="BR101">
        <f>1-(($AP$87-$AN$88)/($AN$89-$AN$88))</f>
        <v>0.38461538461538458</v>
      </c>
      <c r="BS101">
        <f>1-(($AQ$89-$AN$88)/($AN$89-$AN$88))</f>
        <v>0.23076923076923073</v>
      </c>
      <c r="BT101">
        <f>1-(($AN$89-$AO$88)/($AO$89-$AO$88))</f>
        <v>0.33333333333333337</v>
      </c>
      <c r="BU101">
        <f>(($AP$87-$AO$88)/($AO$89-$AO$88))</f>
        <v>0.25</v>
      </c>
      <c r="BV101">
        <f>(($AQ$89-$AO$88)/($AO$89-$AO$88))</f>
        <v>0.41666666666666669</v>
      </c>
      <c r="BW101">
        <f>(($AN$89-$AP$87)/($AP$88-$AP$87))</f>
        <v>0.4</v>
      </c>
      <c r="BX101">
        <f>1-(($AO$89-$AP$87)/($AP$88-$AP$87))</f>
        <v>0.28000000000000003</v>
      </c>
      <c r="BY101">
        <f>(($AQ$89-$AP$87)/($AP$88-$AP$87))</f>
        <v>0.16</v>
      </c>
      <c r="BZ101">
        <f>(($AN$89-$AQ$89)/($AQ$90-$AQ$89))</f>
        <v>0.25</v>
      </c>
      <c r="CA101">
        <f>1-(($AO$89-$AQ$89)/($AQ$90-$AQ$89))</f>
        <v>0.41666666666666663</v>
      </c>
      <c r="CB101">
        <f>1-(($AP$88-$AQ$89)/($AQ$90-$AQ$89))</f>
        <v>0.125</v>
      </c>
    </row>
    <row r="102" spans="1:80" x14ac:dyDescent="0.25">
      <c r="A102">
        <v>101</v>
      </c>
      <c r="F102">
        <v>103.11933200000001</v>
      </c>
      <c r="G102" s="2">
        <v>3</v>
      </c>
      <c r="H102">
        <v>106.744195</v>
      </c>
      <c r="I102" s="4">
        <v>4</v>
      </c>
      <c r="P102">
        <v>2</v>
      </c>
      <c r="Q102" t="str">
        <f>CONCATENATE(C102,E102,G102,I102)</f>
        <v>34</v>
      </c>
      <c r="R102">
        <v>1</v>
      </c>
      <c r="X102" t="s">
        <v>276</v>
      </c>
      <c r="Y102" t="s">
        <v>264</v>
      </c>
      <c r="AN102">
        <v>2632</v>
      </c>
      <c r="AO102">
        <v>2668</v>
      </c>
      <c r="AP102">
        <v>2685</v>
      </c>
      <c r="AQ102">
        <v>2639</v>
      </c>
      <c r="AT102">
        <f>(($AO$89-$AN$89)/($AN$90-$AN$89))</f>
        <v>0.33333333333333331</v>
      </c>
      <c r="AU102">
        <f>(($AP$88-$AN$89)/($AN$90-$AN$89))</f>
        <v>0.625</v>
      </c>
      <c r="AV102">
        <f>(($AQ$90-$AN$89)/($AN$90-$AN$89))</f>
        <v>0.75</v>
      </c>
      <c r="AW102">
        <f>(($AN$90-$AO$89)/($AO$90-$AO$89))</f>
        <v>0.66666666666666663</v>
      </c>
      <c r="AX102">
        <f>(($AP$88-$AO$89)/($AO$90-$AO$89))</f>
        <v>0.29166666666666669</v>
      </c>
      <c r="AY102">
        <f>(($AQ$90-$AO$89)/($AO$90-$AO$89))</f>
        <v>0.41666666666666669</v>
      </c>
      <c r="AZ102">
        <f>(($AN$90-$AP$88)/($AP$89-$AP$88))</f>
        <v>0.375</v>
      </c>
      <c r="BA102">
        <f>(($AO$90-$AP$88)/($AP$89-$AP$88))</f>
        <v>0.70833333333333337</v>
      </c>
      <c r="BB102">
        <f>(($AQ$90-$AP$88)/($AP$89-$AP$88))</f>
        <v>0.125</v>
      </c>
      <c r="BC102">
        <f>(($AN$90-$AQ$90)/($AQ$91-$AQ$90))</f>
        <v>0.2608695652173913</v>
      </c>
      <c r="BD102">
        <f>(($AO$90-$AQ$90)/($AQ$91-$AQ$90))</f>
        <v>0.60869565217391308</v>
      </c>
      <c r="BE102">
        <f>(($AP$89-$AQ$90)/($AQ$91-$AQ$90))</f>
        <v>0.91304347826086951</v>
      </c>
      <c r="BG102">
        <v>1</v>
      </c>
      <c r="BH102">
        <v>619</v>
      </c>
      <c r="BI102">
        <f>($BH$116-$BH$113)/200</f>
        <v>0.11</v>
      </c>
      <c r="BQ102">
        <f>(($AO$89-$AN$89)/($AN$90-$AN$89))</f>
        <v>0.33333333333333331</v>
      </c>
      <c r="BR102">
        <f>1-(($AP$88-$AN$89)/($AN$90-$AN$89))</f>
        <v>0.375</v>
      </c>
      <c r="BS102">
        <f>1-(($AQ$90-$AN$89)/($AN$90-$AN$89))</f>
        <v>0.25</v>
      </c>
      <c r="BT102">
        <f>1-(($AN$90-$AO$89)/($AO$90-$AO$89))</f>
        <v>0.33333333333333337</v>
      </c>
      <c r="BU102">
        <f>(($AP$88-$AO$89)/($AO$90-$AO$89))</f>
        <v>0.29166666666666669</v>
      </c>
      <c r="BV102">
        <f>(($AQ$90-$AO$89)/($AO$90-$AO$89))</f>
        <v>0.41666666666666669</v>
      </c>
      <c r="BW102">
        <f>(($AN$90-$AP$88)/($AP$89-$AP$88))</f>
        <v>0.375</v>
      </c>
      <c r="BX102">
        <f>1-(($AO$90-$AP$88)/($AP$89-$AP$88))</f>
        <v>0.29166666666666663</v>
      </c>
      <c r="BY102">
        <f>(($AQ$90-$AP$88)/($AP$89-$AP$88))</f>
        <v>0.125</v>
      </c>
      <c r="BZ102">
        <f>(($AN$90-$AQ$90)/($AQ$91-$AQ$90))</f>
        <v>0.2608695652173913</v>
      </c>
      <c r="CA102">
        <f>1-(($AO$90-$AQ$90)/($AQ$91-$AQ$90))</f>
        <v>0.39130434782608692</v>
      </c>
      <c r="CB102">
        <f>1-(($AP$89-$AQ$90)/($AQ$91-$AQ$90))</f>
        <v>8.6956521739130488E-2</v>
      </c>
    </row>
    <row r="103" spans="1:80" x14ac:dyDescent="0.25">
      <c r="A103">
        <v>102</v>
      </c>
      <c r="F103">
        <v>103.198418</v>
      </c>
      <c r="G103" s="2">
        <v>3</v>
      </c>
      <c r="H103">
        <v>106.79884000000001</v>
      </c>
      <c r="I103" s="4">
        <v>4</v>
      </c>
      <c r="P103">
        <v>2</v>
      </c>
      <c r="Q103" t="str">
        <f>CONCATENATE(C103,E103,G103,I103)</f>
        <v>34</v>
      </c>
      <c r="R103">
        <v>2</v>
      </c>
      <c r="X103" t="s">
        <v>276</v>
      </c>
      <c r="Y103" t="s">
        <v>265</v>
      </c>
      <c r="AB103" t="s">
        <v>276</v>
      </c>
      <c r="AC103" t="str">
        <f>CONCATENATE($R103,$R104,$R105,$R106)</f>
        <v>2341</v>
      </c>
      <c r="AN103">
        <v>2653</v>
      </c>
      <c r="AO103">
        <v>2691</v>
      </c>
      <c r="AP103">
        <v>2710</v>
      </c>
      <c r="AQ103">
        <v>2660</v>
      </c>
      <c r="AT103">
        <f>(($AO$90-$AN$90)/($AN$91-$AN$90))</f>
        <v>0.36363636363636365</v>
      </c>
      <c r="AU103">
        <f>(($AP$89-$AN$90)/($AN$91-$AN$90))</f>
        <v>0.68181818181818177</v>
      </c>
      <c r="AV103">
        <f>(($AQ$91-$AN$90)/($AN$91-$AN$90))</f>
        <v>0.77272727272727271</v>
      </c>
      <c r="AW103">
        <f>(($AN$91-$AO$90)/($AO$91-$AO$90))</f>
        <v>0.66666666666666663</v>
      </c>
      <c r="AX103">
        <f>(($AP$89-$AO$90)/($AO$91-$AO$90))</f>
        <v>0.33333333333333331</v>
      </c>
      <c r="AY103">
        <f>(($AQ$91-$AO$90)/($AO$91-$AO$90))</f>
        <v>0.42857142857142855</v>
      </c>
      <c r="AZ103">
        <f>(($AN$91-$AP$89)/($AP$90-$AP$89))</f>
        <v>0.29166666666666669</v>
      </c>
      <c r="BA103">
        <f>(($AO$91-$AP$89)/($AP$90-$AP$89))</f>
        <v>0.58333333333333337</v>
      </c>
      <c r="BB103">
        <f>(($AQ$91-$AP$89)/($AP$90-$AP$89))</f>
        <v>8.3333333333333329E-2</v>
      </c>
      <c r="BC103">
        <f>(($AN$91-$AQ$91)/($AQ$92-$AQ$91))</f>
        <v>0.22727272727272727</v>
      </c>
      <c r="BD103">
        <f>(($AO$91-$AQ$91)/($AQ$92-$AQ$91))</f>
        <v>0.54545454545454541</v>
      </c>
      <c r="BE103">
        <f>(($AP$90-$AQ$92)/($AQ$93-$AQ$92))</f>
        <v>0</v>
      </c>
      <c r="BG103">
        <v>2</v>
      </c>
      <c r="BH103">
        <v>627</v>
      </c>
      <c r="BI103">
        <f>($BH$117-$BH$114)/200</f>
        <v>0.08</v>
      </c>
      <c r="BQ103">
        <f>(($AO$90-$AN$90)/($AN$91-$AN$90))</f>
        <v>0.36363636363636365</v>
      </c>
      <c r="BR103">
        <f>1-(($AP$89-$AN$90)/($AN$91-$AN$90))</f>
        <v>0.31818181818181823</v>
      </c>
      <c r="BS103">
        <f>1-(($AQ$91-$AN$90)/($AN$91-$AN$90))</f>
        <v>0.22727272727272729</v>
      </c>
      <c r="BT103">
        <f>1-(($AN$91-$AO$90)/($AO$91-$AO$90))</f>
        <v>0.33333333333333337</v>
      </c>
      <c r="BU103">
        <f>(($AP$89-$AO$90)/($AO$91-$AO$90))</f>
        <v>0.33333333333333331</v>
      </c>
      <c r="BV103">
        <f>(($AQ$91-$AO$90)/($AO$91-$AO$90))</f>
        <v>0.42857142857142855</v>
      </c>
      <c r="BW103">
        <f>(($AN$91-$AP$89)/($AP$90-$AP$89))</f>
        <v>0.29166666666666669</v>
      </c>
      <c r="BX103">
        <f>1-(($AO$91-$AP$89)/($AP$90-$AP$89))</f>
        <v>0.41666666666666663</v>
      </c>
      <c r="BY103">
        <f>(($AQ$91-$AP$89)/($AP$90-$AP$89))</f>
        <v>8.3333333333333329E-2</v>
      </c>
      <c r="BZ103">
        <f>(($AN$91-$AQ$91)/($AQ$92-$AQ$91))</f>
        <v>0.22727272727272727</v>
      </c>
      <c r="CA103">
        <f>1-(($AO$91-$AQ$91)/($AQ$92-$AQ$91))</f>
        <v>0.45454545454545459</v>
      </c>
      <c r="CB103">
        <f>(($AP$90-$AQ$92)/($AQ$93-$AQ$92))</f>
        <v>0</v>
      </c>
    </row>
    <row r="104" spans="1:80" x14ac:dyDescent="0.25">
      <c r="A104">
        <v>103</v>
      </c>
      <c r="F104">
        <v>103.064538</v>
      </c>
      <c r="G104" s="2">
        <v>3</v>
      </c>
      <c r="H104">
        <v>106.776971</v>
      </c>
      <c r="I104" s="4">
        <v>4</v>
      </c>
      <c r="P104">
        <v>2</v>
      </c>
      <c r="Q104" t="str">
        <f>CONCATENATE(C104,E104,G104,I104)</f>
        <v>34</v>
      </c>
      <c r="R104">
        <v>3</v>
      </c>
      <c r="X104" t="s">
        <v>276</v>
      </c>
      <c r="Y104" t="s">
        <v>262</v>
      </c>
      <c r="AN104">
        <v>2675</v>
      </c>
      <c r="AO104">
        <v>2712</v>
      </c>
      <c r="AQ104">
        <v>2682</v>
      </c>
      <c r="AT104">
        <f>(($AO$91-$AN$91)/($AN$92-$AN$91))</f>
        <v>0.31818181818181818</v>
      </c>
      <c r="AU104">
        <f>(($AP$90-$AN$91)/($AN$92-$AN$91))</f>
        <v>0.77272727272727271</v>
      </c>
      <c r="AV104">
        <f>(($AQ$92-$AN$91)/($AN$92-$AN$91))</f>
        <v>0.77272727272727271</v>
      </c>
      <c r="AW104">
        <f>(($AN$92-$AO$91)/($AO$92-$AO$91))</f>
        <v>0.625</v>
      </c>
      <c r="AX104">
        <f>(($AP$90-$AO$91)/($AO$92-$AO$91))</f>
        <v>0.41666666666666669</v>
      </c>
      <c r="AY104">
        <f>(($AQ$92-$AO$91)/($AO$92-$AO$91))</f>
        <v>0.41666666666666669</v>
      </c>
      <c r="AZ104">
        <f>(($AN$92-$AP$90)/($AP$91-$AP$90))</f>
        <v>0.23809523809523808</v>
      </c>
      <c r="BA104">
        <f>(($AO$92-$AP$90)/($AP$91-$AP$90))</f>
        <v>0.66666666666666663</v>
      </c>
      <c r="BB104">
        <f>(($AQ$92-$AP$90)/($AP$91-$AP$90))</f>
        <v>0</v>
      </c>
      <c r="BC104">
        <f>(($AN$92-$AQ$92)/($AQ$93-$AQ$92))</f>
        <v>0.20833333333333334</v>
      </c>
      <c r="BD104">
        <f>(($AO$92-$AQ$92)/($AQ$93-$AQ$92))</f>
        <v>0.58333333333333337</v>
      </c>
      <c r="BE104">
        <f>(($AP$91-$AQ$92)/($AQ$93-$AQ$92))</f>
        <v>0.875</v>
      </c>
      <c r="BG104">
        <v>3</v>
      </c>
      <c r="BH104">
        <v>634</v>
      </c>
      <c r="BI104">
        <f>($BH$118-$BH$115)/200</f>
        <v>7.4999999999999997E-2</v>
      </c>
      <c r="BQ104">
        <f>(($AO$91-$AN$91)/($AN$92-$AN$91))</f>
        <v>0.31818181818181818</v>
      </c>
      <c r="BR104">
        <f>1-(($AP$90-$AN$91)/($AN$92-$AN$91))</f>
        <v>0.22727272727272729</v>
      </c>
      <c r="BS104">
        <f>1-(($AQ$92-$AN$91)/($AN$92-$AN$91))</f>
        <v>0.22727272727272729</v>
      </c>
      <c r="BT104">
        <f>1-(($AN$92-$AO$91)/($AO$92-$AO$91))</f>
        <v>0.375</v>
      </c>
      <c r="BU104">
        <f>(($AP$90-$AO$91)/($AO$92-$AO$91))</f>
        <v>0.41666666666666669</v>
      </c>
      <c r="BV104">
        <f>(($AQ$92-$AO$91)/($AO$92-$AO$91))</f>
        <v>0.41666666666666669</v>
      </c>
      <c r="BW104">
        <f>(($AN$92-$AP$90)/($AP$91-$AP$90))</f>
        <v>0.23809523809523808</v>
      </c>
      <c r="BX104">
        <f>1-(($AO$92-$AP$90)/($AP$91-$AP$90))</f>
        <v>0.33333333333333337</v>
      </c>
      <c r="BY104">
        <f>(($AQ$92-$AP$90)/($AP$91-$AP$90))</f>
        <v>0</v>
      </c>
      <c r="BZ104">
        <f>(($AN$92-$AQ$92)/($AQ$93-$AQ$92))</f>
        <v>0.20833333333333334</v>
      </c>
      <c r="CA104">
        <f>1-(($AO$92-$AQ$92)/($AQ$93-$AQ$92))</f>
        <v>0.41666666666666663</v>
      </c>
      <c r="CB104">
        <f>1-(($AP$91-$AQ$92)/($AQ$93-$AQ$92))</f>
        <v>0.125</v>
      </c>
    </row>
    <row r="105" spans="1:80" x14ac:dyDescent="0.25">
      <c r="A105">
        <v>104</v>
      </c>
      <c r="H105">
        <v>106.86605900000001</v>
      </c>
      <c r="I105" s="4">
        <v>4</v>
      </c>
      <c r="P105">
        <v>1</v>
      </c>
      <c r="Q105" t="str">
        <f>CONCATENATE(C105,E105,G105,I105)</f>
        <v>4</v>
      </c>
      <c r="R105">
        <v>4</v>
      </c>
      <c r="X105" t="s">
        <v>276</v>
      </c>
      <c r="Y105" t="s">
        <v>263</v>
      </c>
      <c r="AN105">
        <v>2698</v>
      </c>
      <c r="AQ105">
        <v>2706</v>
      </c>
      <c r="AT105">
        <f>(($AO$92-$AN$92)/($AN$93-$AN$92))</f>
        <v>0.36</v>
      </c>
      <c r="AU105">
        <f>(($AP$91-$AN$92)/($AN$93-$AN$92))</f>
        <v>0.64</v>
      </c>
      <c r="AV105">
        <f>(($AQ$93-$AN$92)/($AN$93-$AN$92))</f>
        <v>0.76</v>
      </c>
      <c r="AW105">
        <f>(($AN$93-$AO$92)/($AO$93-$AO$92))</f>
        <v>0.69565217391304346</v>
      </c>
      <c r="AX105">
        <f>(($AP$91-$AO$92)/($AO$93-$AO$92))</f>
        <v>0.30434782608695654</v>
      </c>
      <c r="AY105">
        <f>(($AQ$93-$AO$92)/($AO$93-$AO$92))</f>
        <v>0.43478260869565216</v>
      </c>
      <c r="AZ105">
        <f>(($AN$93-$AP$91)/($AP$92-$AP$91))</f>
        <v>0.34615384615384615</v>
      </c>
      <c r="BA105">
        <f>(($AO$93-$AP$91)/($AP$92-$AP$91))</f>
        <v>0.61538461538461542</v>
      </c>
      <c r="BB105">
        <f>(($AQ$93-$AP$91)/($AP$92-$AP$91))</f>
        <v>0.11538461538461539</v>
      </c>
      <c r="BC105">
        <f>(($AN$93-$AQ$93)/($AQ$94-$AQ$93))</f>
        <v>0.2608695652173913</v>
      </c>
      <c r="BD105">
        <f>(($AO$93-$AQ$93)/($AQ$94-$AQ$93))</f>
        <v>0.56521739130434778</v>
      </c>
      <c r="BE105">
        <f>(($AP$92-$AQ$94)/($AQ$95-$AQ$94))</f>
        <v>0</v>
      </c>
      <c r="BG105">
        <v>4</v>
      </c>
      <c r="BH105">
        <v>637</v>
      </c>
      <c r="BI105">
        <f>($BH$119-$BH$116)/200</f>
        <v>6.5000000000000002E-2</v>
      </c>
      <c r="BQ105">
        <f>(($AO$92-$AN$92)/($AN$93-$AN$92))</f>
        <v>0.36</v>
      </c>
      <c r="BR105">
        <f>1-(($AP$91-$AN$92)/($AN$93-$AN$92))</f>
        <v>0.36</v>
      </c>
      <c r="BS105">
        <f>1-(($AQ$93-$AN$92)/($AN$93-$AN$92))</f>
        <v>0.24</v>
      </c>
      <c r="BT105">
        <f>1-(($AN$93-$AO$92)/($AO$93-$AO$92))</f>
        <v>0.30434782608695654</v>
      </c>
      <c r="BU105">
        <f>(($AP$91-$AO$92)/($AO$93-$AO$92))</f>
        <v>0.30434782608695654</v>
      </c>
      <c r="BV105">
        <f>(($AQ$93-$AO$92)/($AO$93-$AO$92))</f>
        <v>0.43478260869565216</v>
      </c>
      <c r="BW105">
        <f>(($AN$93-$AP$91)/($AP$92-$AP$91))</f>
        <v>0.34615384615384615</v>
      </c>
      <c r="BX105">
        <f>1-(($AO$93-$AP$91)/($AP$92-$AP$91))</f>
        <v>0.38461538461538458</v>
      </c>
      <c r="BY105">
        <f>(($AQ$93-$AP$91)/($AP$92-$AP$91))</f>
        <v>0.11538461538461539</v>
      </c>
      <c r="BZ105">
        <f>(($AN$93-$AQ$93)/($AQ$94-$AQ$93))</f>
        <v>0.2608695652173913</v>
      </c>
      <c r="CA105">
        <f>1-(($AO$93-$AQ$93)/($AQ$94-$AQ$93))</f>
        <v>0.43478260869565222</v>
      </c>
      <c r="CB105">
        <f>(($AP$92-$AQ$94)/($AQ$95-$AQ$94))</f>
        <v>0</v>
      </c>
    </row>
    <row r="106" spans="1:80" x14ac:dyDescent="0.25">
      <c r="A106">
        <v>105</v>
      </c>
      <c r="B106">
        <v>125.108971</v>
      </c>
      <c r="C106" s="3">
        <v>1</v>
      </c>
      <c r="H106">
        <v>106.76743</v>
      </c>
      <c r="I106" s="4">
        <v>4</v>
      </c>
      <c r="P106">
        <v>2</v>
      </c>
      <c r="Q106" t="str">
        <f>CONCATENATE(C106,E106,G106,I106)</f>
        <v>14</v>
      </c>
      <c r="R106">
        <v>1</v>
      </c>
      <c r="X106" t="s">
        <v>276</v>
      </c>
      <c r="Y106" t="s">
        <v>264</v>
      </c>
      <c r="AT106">
        <f>(($AO$93-$AN$93)/($AN$94-$AN$93))</f>
        <v>0.30434782608695654</v>
      </c>
      <c r="AU106">
        <f>(($AP$92-$AN$93)/($AN$94-$AN$93))</f>
        <v>0.73913043478260865</v>
      </c>
      <c r="AV106">
        <f>(($AQ$94-$AN$93)/($AN$94-$AN$93))</f>
        <v>0.73913043478260865</v>
      </c>
      <c r="AW106">
        <f>(($AN$94-$AO$93)/($AO$94-$AO$93))</f>
        <v>0.69565217391304346</v>
      </c>
      <c r="AX106">
        <f>(($AP$92-$AO$93)/($AO$94-$AO$93))</f>
        <v>0.43478260869565216</v>
      </c>
      <c r="AY106">
        <f>(($AQ$94-$AO$93)/($AO$94-$AO$93))</f>
        <v>0.43478260869565216</v>
      </c>
      <c r="AZ106">
        <f>(($AN$94-$AP$92)/($AP$93-$AP$92))</f>
        <v>0.25</v>
      </c>
      <c r="BA106">
        <f>(($AO$94-$AP$92)/($AP$93-$AP$92))</f>
        <v>0.54166666666666663</v>
      </c>
      <c r="BB106">
        <f>(($AQ$94-$AP$92)/($AP$93-$AP$92))</f>
        <v>0</v>
      </c>
      <c r="BC106">
        <f>(($AN$94-$AQ$94)/($AQ$95-$AQ$94))</f>
        <v>0.23076923076923078</v>
      </c>
      <c r="BD106">
        <f>(($AO$94-$AQ$94)/($AQ$95-$AQ$94))</f>
        <v>0.5</v>
      </c>
      <c r="BE106">
        <f>(($AP$93-$AQ$94)/($AQ$95-$AQ$94))</f>
        <v>0.92307692307692313</v>
      </c>
      <c r="BG106">
        <v>1</v>
      </c>
      <c r="BH106">
        <v>642</v>
      </c>
      <c r="BI106">
        <f>($BH$120-$BH$117)/200</f>
        <v>0.1</v>
      </c>
      <c r="BQ106">
        <f>(($AO$93-$AN$93)/($AN$94-$AN$93))</f>
        <v>0.30434782608695654</v>
      </c>
      <c r="BR106">
        <f>1-(($AP$92-$AN$93)/($AN$94-$AN$93))</f>
        <v>0.26086956521739135</v>
      </c>
      <c r="BS106">
        <f>1-(($AQ$94-$AN$93)/($AN$94-$AN$93))</f>
        <v>0.26086956521739135</v>
      </c>
      <c r="BT106">
        <f>1-(($AN$94-$AO$93)/($AO$94-$AO$93))</f>
        <v>0.30434782608695654</v>
      </c>
      <c r="BU106">
        <f>(($AP$92-$AO$93)/($AO$94-$AO$93))</f>
        <v>0.43478260869565216</v>
      </c>
      <c r="BV106">
        <f>(($AQ$94-$AO$93)/($AO$94-$AO$93))</f>
        <v>0.43478260869565216</v>
      </c>
      <c r="BW106">
        <f>(($AN$94-$AP$92)/($AP$93-$AP$92))</f>
        <v>0.25</v>
      </c>
      <c r="BX106">
        <f>1-(($AO$94-$AP$92)/($AP$93-$AP$92))</f>
        <v>0.45833333333333337</v>
      </c>
      <c r="BY106">
        <f>(($AQ$94-$AP$92)/($AP$93-$AP$92))</f>
        <v>0</v>
      </c>
      <c r="BZ106">
        <f>(($AN$94-$AQ$94)/($AQ$95-$AQ$94))</f>
        <v>0.23076923076923078</v>
      </c>
      <c r="CA106">
        <f>(($AO$94-$AQ$94)/($AQ$95-$AQ$94))</f>
        <v>0.5</v>
      </c>
      <c r="CB106">
        <f>1-(($AP$93-$AQ$94)/($AQ$95-$AQ$94))</f>
        <v>7.6923076923076872E-2</v>
      </c>
    </row>
    <row r="107" spans="1:80" x14ac:dyDescent="0.25">
      <c r="A107">
        <v>106</v>
      </c>
      <c r="B107">
        <v>125.126237</v>
      </c>
      <c r="C107" s="3">
        <v>1</v>
      </c>
      <c r="P107">
        <v>1</v>
      </c>
      <c r="Q107" t="str">
        <f>CONCATENATE(C107,E107,G107,I107)</f>
        <v>1</v>
      </c>
      <c r="R107">
        <v>2</v>
      </c>
      <c r="X107" t="s">
        <v>276</v>
      </c>
      <c r="Y107" t="s">
        <v>265</v>
      </c>
      <c r="AB107" t="s">
        <v>276</v>
      </c>
      <c r="AC107" t="str">
        <f>CONCATENATE($R107,$R108,$R109,$R110)</f>
        <v>2341</v>
      </c>
      <c r="AT107">
        <f>(($AO$94-$AN$94)/($AN$95-$AN$94))</f>
        <v>0.35</v>
      </c>
      <c r="AU107">
        <f>(($AP$93-$AN$94)/($AN$95-$AN$94))</f>
        <v>0.9</v>
      </c>
      <c r="BG107">
        <v>2</v>
      </c>
      <c r="BH107">
        <v>649</v>
      </c>
      <c r="BI107">
        <f>($BH$121-$BH$118)/200</f>
        <v>8.5000000000000006E-2</v>
      </c>
      <c r="BQ107">
        <f>(($AO$94-$AN$94)/($AN$95-$AN$94))</f>
        <v>0.35</v>
      </c>
      <c r="BR107">
        <f>1-(($AP$93-$AN$94)/($AN$95-$AN$94))</f>
        <v>9.9999999999999978E-2</v>
      </c>
    </row>
    <row r="108" spans="1:80" x14ac:dyDescent="0.25">
      <c r="A108">
        <v>107</v>
      </c>
      <c r="B108">
        <v>125.11436900000001</v>
      </c>
      <c r="C108" s="3">
        <v>1</v>
      </c>
      <c r="P108">
        <v>1</v>
      </c>
      <c r="Q108" t="str">
        <f>CONCATENATE(C108,E108,G108,I108)</f>
        <v>1</v>
      </c>
      <c r="R108">
        <v>3</v>
      </c>
      <c r="X108" t="s">
        <v>276</v>
      </c>
      <c r="Y108" t="s">
        <v>262</v>
      </c>
      <c r="BG108">
        <v>3</v>
      </c>
      <c r="BH108">
        <v>657</v>
      </c>
      <c r="BI108">
        <f>($BH$122-$BH$119)/200</f>
        <v>7.4999999999999997E-2</v>
      </c>
    </row>
    <row r="109" spans="1:80" x14ac:dyDescent="0.25">
      <c r="A109">
        <v>108</v>
      </c>
      <c r="B109">
        <v>125.10184900000002</v>
      </c>
      <c r="C109" s="3">
        <v>1</v>
      </c>
      <c r="P109">
        <v>1</v>
      </c>
      <c r="Q109" t="str">
        <f>CONCATENATE(C109,E109,G109,I109)</f>
        <v>1</v>
      </c>
      <c r="R109">
        <v>4</v>
      </c>
      <c r="X109" t="s">
        <v>276</v>
      </c>
      <c r="Y109" t="s">
        <v>263</v>
      </c>
      <c r="BG109">
        <v>4</v>
      </c>
      <c r="BH109">
        <v>659</v>
      </c>
      <c r="BI109">
        <f>($BH$123-$BH$120)/200</f>
        <v>7.4999999999999997E-2</v>
      </c>
      <c r="BQ109">
        <f>1-(($AO$95-$AN$96)/($AN$97-$AN$96))</f>
        <v>0.48275862068965514</v>
      </c>
      <c r="BR109">
        <f>1-(($AP$94-$AN$96)/($AN$97-$AN$96))</f>
        <v>0.41379310344827591</v>
      </c>
      <c r="BS109">
        <f>(($AQ$96-$AN$96)/($AN$97-$AN$96))</f>
        <v>3.4482758620689655E-2</v>
      </c>
      <c r="BT109">
        <f>(($AN$97-$AO$95)/($AO$96-$AO$95))</f>
        <v>0.48275862068965519</v>
      </c>
      <c r="BU109">
        <f>(($AP$94-$AO$95)/($AO$96-$AO$95))</f>
        <v>6.8965517241379309E-2</v>
      </c>
      <c r="BV109">
        <f>1-(($AQ$97-$AO$95)/($AO$96-$AO$95))</f>
        <v>0.37931034482758619</v>
      </c>
      <c r="BW109">
        <f>(($AN$97-$AP$94)/($AP$95-$AP$94))</f>
        <v>0.46153846153846156</v>
      </c>
      <c r="BX109">
        <f>(($AO$96-$AP$95)/($AP$96-$AP$95))</f>
        <v>4.7619047619047616E-2</v>
      </c>
      <c r="BY109">
        <f>1-(($AQ$97-$AP$94)/($AP$95-$AP$94))</f>
        <v>0.38461538461538458</v>
      </c>
      <c r="BZ109">
        <f>1-(($AN$97-$AQ$96)/($AQ$97-$AQ$96))</f>
        <v>0.125</v>
      </c>
      <c r="CA109">
        <f>(($AO$95-$AQ$96)/($AQ$97-$AQ$96))</f>
        <v>0.4375</v>
      </c>
      <c r="CB109">
        <f>(($AP$94-$AQ$96)/($AQ$97-$AQ$96))</f>
        <v>0.5</v>
      </c>
    </row>
    <row r="110" spans="1:80" x14ac:dyDescent="0.25">
      <c r="A110">
        <v>109</v>
      </c>
      <c r="B110">
        <v>125.12452400000001</v>
      </c>
      <c r="C110" s="3">
        <v>1</v>
      </c>
      <c r="P110">
        <v>1</v>
      </c>
      <c r="Q110" t="str">
        <f>CONCATENATE(C110,E110,G110,I110)</f>
        <v>1</v>
      </c>
      <c r="R110">
        <v>1</v>
      </c>
      <c r="X110" t="s">
        <v>276</v>
      </c>
      <c r="Y110" t="s">
        <v>264</v>
      </c>
      <c r="AT110">
        <f>(($AO$95-$AN$96)/($AN$97-$AN$96))</f>
        <v>0.51724137931034486</v>
      </c>
      <c r="AU110">
        <f>(($AP$94-$AN$96)/($AN$97-$AN$96))</f>
        <v>0.58620689655172409</v>
      </c>
      <c r="AV110">
        <f>(($AQ$96-$AN$96)/($AN$97-$AN$96))</f>
        <v>3.4482758620689655E-2</v>
      </c>
      <c r="AW110">
        <f>(($AN$97-$AO$95)/($AO$96-$AO$95))</f>
        <v>0.48275862068965519</v>
      </c>
      <c r="AX110">
        <f>(($AP$94-$AO$95)/($AO$96-$AO$95))</f>
        <v>6.8965517241379309E-2</v>
      </c>
      <c r="AY110">
        <f>(($AQ$97-$AO$95)/($AO$96-$AO$95))</f>
        <v>0.62068965517241381</v>
      </c>
      <c r="AZ110">
        <f>(($AN$97-$AP$94)/($AP$95-$AP$94))</f>
        <v>0.46153846153846156</v>
      </c>
      <c r="BA110">
        <f>(($AO$96-$AP$95)/($AP$96-$AP$95))</f>
        <v>4.7619047619047616E-2</v>
      </c>
      <c r="BB110">
        <f>(($AQ$97-$AP$94)/($AP$95-$AP$94))</f>
        <v>0.61538461538461542</v>
      </c>
      <c r="BC110">
        <f>(($AN$97-$AQ$96)/($AQ$97-$AQ$96))</f>
        <v>0.875</v>
      </c>
      <c r="BD110">
        <f>(($AO$95-$AQ$96)/($AQ$97-$AQ$96))</f>
        <v>0.4375</v>
      </c>
      <c r="BE110">
        <f>(($AP$94-$AQ$96)/($AQ$97-$AQ$96))</f>
        <v>0.5</v>
      </c>
      <c r="BG110">
        <v>1</v>
      </c>
      <c r="BH110">
        <v>664</v>
      </c>
      <c r="BI110">
        <f>($BH$124-$BH$121)/200</f>
        <v>0.11</v>
      </c>
      <c r="BQ110">
        <f>1-(($AO$96-$AN$97)/($AN$98-$AN$97))</f>
        <v>0.42307692307692313</v>
      </c>
      <c r="BR110">
        <f>1-(($AP$95-$AN$97)/($AN$98-$AN$97))</f>
        <v>0.46153846153846156</v>
      </c>
      <c r="BS110">
        <f>(($AQ$97-$AN$97)/($AN$98-$AN$97))</f>
        <v>0.15384615384615385</v>
      </c>
      <c r="BT110">
        <f>(($AN$98-$AO$96)/($AO$97-$AO$96))</f>
        <v>0.42307692307692307</v>
      </c>
      <c r="BU110">
        <f>1-(($AP$95-$AO$95)/($AO$96-$AO$95))</f>
        <v>3.4482758620689613E-2</v>
      </c>
      <c r="BV110">
        <f>1-(($AQ$98-$AO$96)/($AO$97-$AO$96))</f>
        <v>0.42307692307692313</v>
      </c>
      <c r="BW110">
        <f>1-(($AN$98-$AP$95)/($AP$96-$AP$95))</f>
        <v>0.4285714285714286</v>
      </c>
      <c r="BX110">
        <f>(($AO$97-$AP$96)/($AP$97-$AP$96))</f>
        <v>0.27272727272727271</v>
      </c>
      <c r="BY110">
        <f>1-(($AQ$98-$AP$95)/($AP$96-$AP$95))</f>
        <v>0.23809523809523814</v>
      </c>
      <c r="BZ110">
        <f>1-(($AN$98-$AQ$97)/($AQ$98-$AQ$97))</f>
        <v>0.15384615384615385</v>
      </c>
      <c r="CA110">
        <f>(($AO$96-$AQ$97)/($AQ$98-$AQ$97))</f>
        <v>0.42307692307692307</v>
      </c>
      <c r="CB110">
        <f>(($AP$95-$AQ$97)/($AQ$98-$AQ$97))</f>
        <v>0.38461538461538464</v>
      </c>
    </row>
    <row r="111" spans="1:80" x14ac:dyDescent="0.25">
      <c r="A111">
        <v>110</v>
      </c>
      <c r="B111">
        <v>125.12310500000001</v>
      </c>
      <c r="C111" s="3">
        <v>1</v>
      </c>
      <c r="P111">
        <v>1</v>
      </c>
      <c r="Q111" t="str">
        <f>CONCATENATE(C111,E111,G111,I111)</f>
        <v>1</v>
      </c>
      <c r="R111">
        <v>2</v>
      </c>
      <c r="X111" t="s">
        <v>276</v>
      </c>
      <c r="Y111" t="s">
        <v>265</v>
      </c>
      <c r="AB111" t="s">
        <v>276</v>
      </c>
      <c r="AC111" t="str">
        <f>CONCATENATE($R111,$R112,$R113,$R114)</f>
        <v>2341</v>
      </c>
      <c r="AT111">
        <f>(($AO$96-$AN$97)/($AN$98-$AN$97))</f>
        <v>0.57692307692307687</v>
      </c>
      <c r="AU111">
        <f>(($AP$95-$AN$97)/($AN$98-$AN$97))</f>
        <v>0.53846153846153844</v>
      </c>
      <c r="AV111">
        <f>(($AQ$97-$AN$97)/($AN$98-$AN$97))</f>
        <v>0.15384615384615385</v>
      </c>
      <c r="AW111">
        <f>(($AN$98-$AO$96)/($AO$97-$AO$96))</f>
        <v>0.42307692307692307</v>
      </c>
      <c r="AX111">
        <f>(($AP$95-$AO$95)/($AO$96-$AO$95))</f>
        <v>0.96551724137931039</v>
      </c>
      <c r="AY111">
        <f>(($AQ$98-$AO$96)/($AO$97-$AO$96))</f>
        <v>0.57692307692307687</v>
      </c>
      <c r="AZ111">
        <f>(($AN$98-$AP$95)/($AP$96-$AP$95))</f>
        <v>0.5714285714285714</v>
      </c>
      <c r="BA111">
        <f>(($AO$97-$AP$96)/($AP$97-$AP$96))</f>
        <v>0.27272727272727271</v>
      </c>
      <c r="BB111">
        <f>(($AQ$98-$AP$95)/($AP$96-$AP$95))</f>
        <v>0.76190476190476186</v>
      </c>
      <c r="BC111">
        <f>(($AN$98-$AQ$97)/($AQ$98-$AQ$97))</f>
        <v>0.84615384615384615</v>
      </c>
      <c r="BD111">
        <f>(($AO$96-$AQ$97)/($AQ$98-$AQ$97))</f>
        <v>0.42307692307692307</v>
      </c>
      <c r="BE111">
        <f>(($AP$95-$AQ$97)/($AQ$98-$AQ$97))</f>
        <v>0.38461538461538464</v>
      </c>
      <c r="BG111">
        <v>2</v>
      </c>
      <c r="BH111">
        <v>672</v>
      </c>
      <c r="BI111">
        <f>($BH$125-$BH$122)/200</f>
        <v>0.09</v>
      </c>
      <c r="BQ111">
        <f>1-(($AO$97-$AN$98)/($AN$99-$AN$98))</f>
        <v>0.31818181818181823</v>
      </c>
      <c r="BR111">
        <f>(($AP$96-$AN$98)/($AN$99-$AN$98))</f>
        <v>0.40909090909090912</v>
      </c>
      <c r="BS111">
        <f>(($AQ$98-$AN$98)/($AN$99-$AN$98))</f>
        <v>0.18181818181818182</v>
      </c>
      <c r="BT111">
        <f>(($AN$99-$AO$97)/($AO$98-$AO$97))</f>
        <v>0.33333333333333331</v>
      </c>
      <c r="BU111">
        <f>1-(($AP$96-$AO$96)/($AO$97-$AO$96))</f>
        <v>0.23076923076923073</v>
      </c>
      <c r="BV111">
        <f>1-(($AQ$99-$AO$97)/($AO$98-$AO$97))</f>
        <v>0.38095238095238093</v>
      </c>
      <c r="BW111">
        <f>1-(($AN$99-$AP$96)/($AP$97-$AP$96))</f>
        <v>0.40909090909090906</v>
      </c>
      <c r="BX111">
        <f>(($AO$98-$AP$97)/($AP$98-$AP$97))</f>
        <v>0.22727272727272727</v>
      </c>
      <c r="BY111">
        <f>1-(($AQ$99-$AP$96)/($AP$97-$AP$96))</f>
        <v>0.13636363636363635</v>
      </c>
      <c r="BZ111">
        <f>1-(($AN$99-$AQ$98)/($AQ$99-$AQ$98))</f>
        <v>0.25</v>
      </c>
      <c r="CA111">
        <f>(($AO$97-$AQ$98)/($AQ$99-$AQ$98))</f>
        <v>0.45833333333333331</v>
      </c>
      <c r="CB111">
        <f>(($AP$96-$AQ$98)/($AQ$99-$AQ$98))</f>
        <v>0.20833333333333334</v>
      </c>
    </row>
    <row r="112" spans="1:80" x14ac:dyDescent="0.25">
      <c r="A112">
        <v>111</v>
      </c>
      <c r="B112">
        <v>125.14841100000001</v>
      </c>
      <c r="C112" s="3">
        <v>1</v>
      </c>
      <c r="D112">
        <v>131.12577900000002</v>
      </c>
      <c r="E112" s="5">
        <v>2</v>
      </c>
      <c r="P112">
        <v>2</v>
      </c>
      <c r="Q112" t="str">
        <f>CONCATENATE(C112,E112,G112,I112)</f>
        <v>12</v>
      </c>
      <c r="R112">
        <v>3</v>
      </c>
      <c r="X112" t="s">
        <v>276</v>
      </c>
      <c r="Y112" t="s">
        <v>262</v>
      </c>
      <c r="AT112">
        <f>(($AO$97-$AN$98)/($AN$99-$AN$98))</f>
        <v>0.68181818181818177</v>
      </c>
      <c r="AU112">
        <f>(($AP$96-$AN$98)/($AN$99-$AN$98))</f>
        <v>0.40909090909090912</v>
      </c>
      <c r="AV112">
        <f>(($AQ$98-$AN$98)/($AN$99-$AN$98))</f>
        <v>0.18181818181818182</v>
      </c>
      <c r="AW112">
        <f>(($AN$99-$AO$97)/($AO$98-$AO$97))</f>
        <v>0.33333333333333331</v>
      </c>
      <c r="AX112">
        <f>(($AP$96-$AO$96)/($AO$97-$AO$96))</f>
        <v>0.76923076923076927</v>
      </c>
      <c r="AY112">
        <f>(($AQ$99-$AO$97)/($AO$98-$AO$97))</f>
        <v>0.61904761904761907</v>
      </c>
      <c r="AZ112">
        <f>(($AN$99-$AP$96)/($AP$97-$AP$96))</f>
        <v>0.59090909090909094</v>
      </c>
      <c r="BA112">
        <f>(($AO$98-$AP$97)/($AP$98-$AP$97))</f>
        <v>0.22727272727272727</v>
      </c>
      <c r="BB112">
        <f>(($AQ$99-$AP$96)/($AP$97-$AP$96))</f>
        <v>0.86363636363636365</v>
      </c>
      <c r="BC112">
        <f>(($AN$99-$AQ$98)/($AQ$99-$AQ$98))</f>
        <v>0.75</v>
      </c>
      <c r="BD112">
        <f>(($AO$97-$AQ$98)/($AQ$99-$AQ$98))</f>
        <v>0.45833333333333331</v>
      </c>
      <c r="BE112">
        <f>(($AP$96-$AQ$98)/($AQ$99-$AQ$98))</f>
        <v>0.20833333333333334</v>
      </c>
      <c r="BG112">
        <v>3</v>
      </c>
      <c r="BH112">
        <v>679</v>
      </c>
      <c r="BI112">
        <f>($BH$126-$BH$123)/200</f>
        <v>7.4999999999999997E-2</v>
      </c>
      <c r="BQ112">
        <f>1-(($AO$98-$AN$99)/($AN$100-$AN$99))</f>
        <v>0.36363636363636365</v>
      </c>
      <c r="BR112">
        <f>(($AP$97-$AN$99)/($AN$100-$AN$99))</f>
        <v>0.40909090909090912</v>
      </c>
      <c r="BS112">
        <f>(($AQ$99-$AN$99)/($AN$100-$AN$99))</f>
        <v>0.27272727272727271</v>
      </c>
      <c r="BT112">
        <f>(($AN$100-$AO$98)/($AO$99-$AO$98))</f>
        <v>0.36363636363636365</v>
      </c>
      <c r="BU112">
        <f>1-(($AP$97-$AO$97)/($AO$98-$AO$97))</f>
        <v>0.23809523809523814</v>
      </c>
      <c r="BV112">
        <f>1-(($AQ$100-$AO$98)/($AO$99-$AO$98))</f>
        <v>0.36363636363636365</v>
      </c>
      <c r="BW112">
        <f>1-(($AN$100-$AP$97)/($AP$98-$AP$97))</f>
        <v>0.40909090909090906</v>
      </c>
      <c r="BX112">
        <f>(($AO$99-$AP$98)/($AP$99-$AP$98))</f>
        <v>0.22727272727272727</v>
      </c>
      <c r="BY112">
        <f>1-(($AQ$100-$AP$97)/($AP$98-$AP$97))</f>
        <v>0.13636363636363635</v>
      </c>
      <c r="BZ112">
        <f>1-(($AN$100-$AQ$99)/($AQ$100-$AQ$99))</f>
        <v>0.27272727272727271</v>
      </c>
      <c r="CA112">
        <f>(($AO$98-$AQ$99)/($AQ$100-$AQ$99))</f>
        <v>0.36363636363636365</v>
      </c>
      <c r="CB112">
        <f>(($AP$97-$AQ$99)/($AQ$100-$AQ$99))</f>
        <v>0.13636363636363635</v>
      </c>
    </row>
    <row r="113" spans="1:80" x14ac:dyDescent="0.25">
      <c r="A113">
        <v>112</v>
      </c>
      <c r="B113">
        <v>125.123006</v>
      </c>
      <c r="C113" s="3">
        <v>1</v>
      </c>
      <c r="D113">
        <v>131.15148600000001</v>
      </c>
      <c r="E113" s="5">
        <v>2</v>
      </c>
      <c r="P113">
        <v>2</v>
      </c>
      <c r="Q113" t="str">
        <f>CONCATENATE(C113,E113,G113,I113)</f>
        <v>12</v>
      </c>
      <c r="R113">
        <v>4</v>
      </c>
      <c r="X113" t="s">
        <v>276</v>
      </c>
      <c r="Y113" t="s">
        <v>263</v>
      </c>
      <c r="AT113">
        <f>(($AO$98-$AN$99)/($AN$100-$AN$99))</f>
        <v>0.63636363636363635</v>
      </c>
      <c r="AU113">
        <f>(($AP$97-$AN$99)/($AN$100-$AN$99))</f>
        <v>0.40909090909090912</v>
      </c>
      <c r="AV113">
        <f>(($AQ$99-$AN$99)/($AN$100-$AN$99))</f>
        <v>0.27272727272727271</v>
      </c>
      <c r="AW113">
        <f>(($AN$100-$AO$98)/($AO$99-$AO$98))</f>
        <v>0.36363636363636365</v>
      </c>
      <c r="AX113">
        <f>(($AP$97-$AO$97)/($AO$98-$AO$97))</f>
        <v>0.76190476190476186</v>
      </c>
      <c r="AY113">
        <f>(($AQ$100-$AO$98)/($AO$99-$AO$98))</f>
        <v>0.63636363636363635</v>
      </c>
      <c r="AZ113">
        <f>(($AN$100-$AP$97)/($AP$98-$AP$97))</f>
        <v>0.59090909090909094</v>
      </c>
      <c r="BA113">
        <f>(($AO$99-$AP$98)/($AP$99-$AP$98))</f>
        <v>0.22727272727272727</v>
      </c>
      <c r="BB113">
        <f>(($AQ$100-$AP$97)/($AP$98-$AP$97))</f>
        <v>0.86363636363636365</v>
      </c>
      <c r="BC113">
        <f>(($AN$100-$AQ$99)/($AQ$100-$AQ$99))</f>
        <v>0.72727272727272729</v>
      </c>
      <c r="BD113">
        <f>(($AO$98-$AQ$99)/($AQ$100-$AQ$99))</f>
        <v>0.36363636363636365</v>
      </c>
      <c r="BE113">
        <f>(($AP$97-$AQ$99)/($AQ$100-$AQ$99))</f>
        <v>0.13636363636363635</v>
      </c>
      <c r="BG113">
        <v>4</v>
      </c>
      <c r="BH113">
        <v>680</v>
      </c>
      <c r="BI113">
        <f>($BH$127-$BH$124)/200</f>
        <v>7.4999999999999997E-2</v>
      </c>
      <c r="BQ113">
        <f>1-(($AO$99-$AN$100)/($AN$101-$AN$100))</f>
        <v>0.36363636363636365</v>
      </c>
      <c r="BR113">
        <f>(($AP$98-$AN$100)/($AN$101-$AN$100))</f>
        <v>0.40909090909090912</v>
      </c>
      <c r="BS113">
        <f>(($AQ$100-$AN$100)/($AN$101-$AN$100))</f>
        <v>0.27272727272727271</v>
      </c>
      <c r="BT113">
        <f>(($AN$101-$AO$99)/($AO$100-$AO$99))</f>
        <v>0.32</v>
      </c>
      <c r="BU113">
        <f>1-(($AP$98-$AO$98)/($AO$99-$AO$98))</f>
        <v>0.22727272727272729</v>
      </c>
      <c r="BV113">
        <f>1-(($AQ$101-$AO$99)/($AO$100-$AO$99))</f>
        <v>0.43999999999999995</v>
      </c>
      <c r="BW113">
        <f>1-(($AN$101-$AP$98)/($AP$99-$AP$98))</f>
        <v>0.40909090909090906</v>
      </c>
      <c r="BX113">
        <f>(($AO$100-$AP$99)/($AP$100-$AP$99))</f>
        <v>0.36363636363636365</v>
      </c>
      <c r="BY113">
        <f>1-(($AQ$101-$AP$98)/($AP$99-$AP$98))</f>
        <v>0.13636363636363635</v>
      </c>
      <c r="BZ113">
        <f>1-(($AN$101-$AQ$100)/($AQ$101-$AQ$100))</f>
        <v>0.27272727272727271</v>
      </c>
      <c r="CA113">
        <f>(($AO$99-$AQ$100)/($AQ$101-$AQ$100))</f>
        <v>0.36363636363636365</v>
      </c>
      <c r="CB113">
        <f>(($AP$98-$AQ$100)/($AQ$101-$AQ$100))</f>
        <v>0.13636363636363635</v>
      </c>
    </row>
    <row r="114" spans="1:80" x14ac:dyDescent="0.25">
      <c r="A114">
        <v>113</v>
      </c>
      <c r="B114">
        <v>125.108971</v>
      </c>
      <c r="C114" s="3">
        <v>1</v>
      </c>
      <c r="D114">
        <v>131.14421100000001</v>
      </c>
      <c r="E114" s="5">
        <v>2</v>
      </c>
      <c r="P114">
        <v>2</v>
      </c>
      <c r="Q114" t="str">
        <f>CONCATENATE(C114,E114,G114,I114)</f>
        <v>12</v>
      </c>
      <c r="R114">
        <v>1</v>
      </c>
      <c r="X114" t="s">
        <v>276</v>
      </c>
      <c r="Y114" t="s">
        <v>264</v>
      </c>
      <c r="AT114">
        <f>(($AO$99-$AN$100)/($AN$101-$AN$100))</f>
        <v>0.63636363636363635</v>
      </c>
      <c r="AU114">
        <f>(($AP$98-$AN$100)/($AN$101-$AN$100))</f>
        <v>0.40909090909090912</v>
      </c>
      <c r="AV114">
        <f>(($AQ$100-$AN$100)/($AN$101-$AN$100))</f>
        <v>0.27272727272727271</v>
      </c>
      <c r="AW114">
        <f>(($AN$101-$AO$99)/($AO$100-$AO$99))</f>
        <v>0.32</v>
      </c>
      <c r="AX114">
        <f>(($AP$98-$AO$98)/($AO$99-$AO$98))</f>
        <v>0.77272727272727271</v>
      </c>
      <c r="AY114">
        <f>(($AQ$101-$AO$99)/($AO$100-$AO$99))</f>
        <v>0.56000000000000005</v>
      </c>
      <c r="AZ114">
        <f>(($AN$101-$AP$98)/($AP$99-$AP$98))</f>
        <v>0.59090909090909094</v>
      </c>
      <c r="BA114">
        <f>(($AO$100-$AP$99)/($AP$100-$AP$99))</f>
        <v>0.36363636363636365</v>
      </c>
      <c r="BB114">
        <f>(($AQ$101-$AP$98)/($AP$99-$AP$98))</f>
        <v>0.86363636363636365</v>
      </c>
      <c r="BC114">
        <f>(($AN$101-$AQ$100)/($AQ$101-$AQ$100))</f>
        <v>0.72727272727272729</v>
      </c>
      <c r="BD114">
        <f>(($AO$99-$AQ$100)/($AQ$101-$AQ$100))</f>
        <v>0.36363636363636365</v>
      </c>
      <c r="BE114">
        <f>(($AP$98-$AQ$100)/($AQ$101-$AQ$100))</f>
        <v>0.13636363636363635</v>
      </c>
      <c r="BG114">
        <v>1</v>
      </c>
      <c r="BH114">
        <v>686</v>
      </c>
      <c r="BI114">
        <f>($BH$128-$BH$125)/200</f>
        <v>0.1</v>
      </c>
      <c r="BQ114">
        <f>1-(($AO$100-$AN$101)/($AN$102-$AN$101))</f>
        <v>0.22727272727272729</v>
      </c>
      <c r="BR114">
        <f>(($AP$99-$AN$101)/($AN$102-$AN$101))</f>
        <v>0.40909090909090912</v>
      </c>
      <c r="BS114">
        <f>(($AQ$101-$AN$101)/($AN$102-$AN$101))</f>
        <v>0.27272727272727271</v>
      </c>
      <c r="BT114">
        <f>(($AN$102-$AO$100)/($AO$101-$AO$100))</f>
        <v>0.25</v>
      </c>
      <c r="BU114">
        <f>1-(($AP$99-$AO$99)/($AO$100-$AO$99))</f>
        <v>0.31999999999999995</v>
      </c>
      <c r="BV114">
        <f>1-(($AQ$102-$AO$100)/($AO$101-$AO$100))</f>
        <v>0.4</v>
      </c>
      <c r="BW114">
        <f>1-(($AN$102-$AP$99)/($AP$100-$AP$99))</f>
        <v>0.40909090909090906</v>
      </c>
      <c r="BX114">
        <f>(($AO$101-$AP$100)/($AP$101-$AP$100))</f>
        <v>0.27272727272727271</v>
      </c>
      <c r="BY114">
        <f>1-(($AQ$102-$AP$99)/($AP$100-$AP$99))</f>
        <v>9.0909090909090939E-2</v>
      </c>
      <c r="BZ114">
        <f>1-(($AN$102-$AQ$101)/($AQ$102-$AQ$101))</f>
        <v>0.30434782608695654</v>
      </c>
      <c r="CA114">
        <f>(($AO$100-$AQ$101)/($AQ$102-$AQ$101))</f>
        <v>0.47826086956521741</v>
      </c>
      <c r="CB114">
        <f>(($AP$99-$AQ$101)/($AQ$102-$AQ$101))</f>
        <v>0.13043478260869565</v>
      </c>
    </row>
    <row r="115" spans="1:80" x14ac:dyDescent="0.25">
      <c r="A115">
        <v>114</v>
      </c>
      <c r="D115">
        <v>131.12860900000001</v>
      </c>
      <c r="E115" s="5">
        <v>2</v>
      </c>
      <c r="P115">
        <v>1</v>
      </c>
      <c r="Q115" t="str">
        <f>CONCATENATE(C115,E115,G115,I115)</f>
        <v>2</v>
      </c>
      <c r="R115">
        <v>2</v>
      </c>
      <c r="X115" t="s">
        <v>276</v>
      </c>
      <c r="Y115" t="s">
        <v>265</v>
      </c>
      <c r="AB115" t="s">
        <v>276</v>
      </c>
      <c r="AC115" t="str">
        <f>CONCATENATE($R115,$R116,$R117,$R118)</f>
        <v>2341</v>
      </c>
      <c r="AT115">
        <f>(($AO$100-$AN$101)/($AN$102-$AN$101))</f>
        <v>0.77272727272727271</v>
      </c>
      <c r="AU115">
        <f>(($AP$99-$AN$101)/($AN$102-$AN$101))</f>
        <v>0.40909090909090912</v>
      </c>
      <c r="AV115">
        <f>(($AQ$101-$AN$101)/($AN$102-$AN$101))</f>
        <v>0.27272727272727271</v>
      </c>
      <c r="AW115">
        <f>(($AN$102-$AO$100)/($AO$101-$AO$100))</f>
        <v>0.25</v>
      </c>
      <c r="AX115">
        <f>(($AP$99-$AO$99)/($AO$100-$AO$99))</f>
        <v>0.68</v>
      </c>
      <c r="AY115">
        <f>(($AQ$102-$AO$100)/($AO$101-$AO$100))</f>
        <v>0.6</v>
      </c>
      <c r="AZ115">
        <f>(($AN$102-$AP$99)/($AP$100-$AP$99))</f>
        <v>0.59090909090909094</v>
      </c>
      <c r="BA115">
        <f>(($AO$101-$AP$100)/($AP$101-$AP$100))</f>
        <v>0.27272727272727271</v>
      </c>
      <c r="BB115">
        <f>(($AQ$102-$AP$99)/($AP$100-$AP$99))</f>
        <v>0.90909090909090906</v>
      </c>
      <c r="BC115">
        <f>(($AN$102-$AQ$101)/($AQ$102-$AQ$101))</f>
        <v>0.69565217391304346</v>
      </c>
      <c r="BD115">
        <f>(($AO$100-$AQ$101)/($AQ$102-$AQ$101))</f>
        <v>0.47826086956521741</v>
      </c>
      <c r="BE115">
        <f>(($AP$99-$AQ$101)/($AQ$102-$AQ$101))</f>
        <v>0.13043478260869565</v>
      </c>
      <c r="BG115">
        <v>2</v>
      </c>
      <c r="BH115">
        <v>692</v>
      </c>
      <c r="BI115">
        <f>($BH$129-$BH$126)/200</f>
        <v>0.1</v>
      </c>
      <c r="BQ115">
        <f>1-(($AO$101-$AN$102)/($AN$103-$AN$102))</f>
        <v>0.2857142857142857</v>
      </c>
      <c r="BR115">
        <f>(($AP$100-$AN$102)/($AN$103-$AN$102))</f>
        <v>0.42857142857142855</v>
      </c>
      <c r="BS115">
        <f>(($AQ$102-$AN$102)/($AN$103-$AN$102))</f>
        <v>0.33333333333333331</v>
      </c>
      <c r="BT115">
        <f>(($AN$103-$AO$101)/($AO$102-$AO$101))</f>
        <v>0.2857142857142857</v>
      </c>
      <c r="BU115">
        <f>1-(($AP$100-$AO$100)/($AO$101-$AO$100))</f>
        <v>0.30000000000000004</v>
      </c>
      <c r="BV115">
        <f>1-(($AQ$103-$AO$101)/($AO$102-$AO$101))</f>
        <v>0.38095238095238093</v>
      </c>
      <c r="BW115">
        <f>1-(($AN$103-$AP$100)/($AP$101-$AP$100))</f>
        <v>0.45454545454545459</v>
      </c>
      <c r="BX115">
        <f>(($AO$102-$AP$101)/($AP$102-$AP$101))</f>
        <v>0.22727272727272727</v>
      </c>
      <c r="BY115">
        <f>1-(($AQ$103-$AP$100)/($AP$101-$AP$100))</f>
        <v>0.13636363636363635</v>
      </c>
      <c r="BZ115">
        <f>1-(($AN$103-$AQ$102)/($AQ$103-$AQ$102))</f>
        <v>0.33333333333333337</v>
      </c>
      <c r="CA115">
        <f>(($AO$101-$AQ$102)/($AQ$103-$AQ$102))</f>
        <v>0.38095238095238093</v>
      </c>
      <c r="CB115">
        <f>(($AP$100-$AQ$102)/($AQ$103-$AQ$102))</f>
        <v>9.5238095238095233E-2</v>
      </c>
    </row>
    <row r="116" spans="1:80" x14ac:dyDescent="0.25">
      <c r="A116">
        <v>115</v>
      </c>
      <c r="D116">
        <v>131.09482600000001</v>
      </c>
      <c r="E116" s="5">
        <v>2</v>
      </c>
      <c r="P116">
        <v>1</v>
      </c>
      <c r="Q116" t="str">
        <f>CONCATENATE(C116,E116,G116,I116)</f>
        <v>2</v>
      </c>
      <c r="R116">
        <v>3</v>
      </c>
      <c r="X116" t="s">
        <v>276</v>
      </c>
      <c r="Y116" t="s">
        <v>262</v>
      </c>
      <c r="AT116">
        <f>(($AO$101-$AN$102)/($AN$103-$AN$102))</f>
        <v>0.7142857142857143</v>
      </c>
      <c r="AU116">
        <f>(($AP$100-$AN$102)/($AN$103-$AN$102))</f>
        <v>0.42857142857142855</v>
      </c>
      <c r="AV116">
        <f>(($AQ$102-$AN$102)/($AN$103-$AN$102))</f>
        <v>0.33333333333333331</v>
      </c>
      <c r="AW116">
        <f>(($AN$103-$AO$101)/($AO$102-$AO$101))</f>
        <v>0.2857142857142857</v>
      </c>
      <c r="AX116">
        <f>(($AP$100-$AO$100)/($AO$101-$AO$100))</f>
        <v>0.7</v>
      </c>
      <c r="AY116">
        <f>(($AQ$103-$AO$101)/($AO$102-$AO$101))</f>
        <v>0.61904761904761907</v>
      </c>
      <c r="AZ116">
        <f>(($AN$103-$AP$100)/($AP$101-$AP$100))</f>
        <v>0.54545454545454541</v>
      </c>
      <c r="BA116">
        <f>(($AO$102-$AP$101)/($AP$102-$AP$101))</f>
        <v>0.22727272727272727</v>
      </c>
      <c r="BB116">
        <f>(($AQ$103-$AP$100)/($AP$101-$AP$100))</f>
        <v>0.86363636363636365</v>
      </c>
      <c r="BC116">
        <f>(($AN$103-$AQ$102)/($AQ$103-$AQ$102))</f>
        <v>0.66666666666666663</v>
      </c>
      <c r="BD116">
        <f>(($AO$101-$AQ$102)/($AQ$103-$AQ$102))</f>
        <v>0.38095238095238093</v>
      </c>
      <c r="BE116">
        <f>(($AP$100-$AQ$102)/($AQ$103-$AQ$102))</f>
        <v>9.5238095238095233E-2</v>
      </c>
      <c r="BG116">
        <v>3</v>
      </c>
      <c r="BH116">
        <v>702</v>
      </c>
      <c r="BI116">
        <f>($BH$130-$BH$127)/200</f>
        <v>0.08</v>
      </c>
      <c r="BQ116">
        <f>1-(($AO$102-$AN$103)/($AN$104-$AN$103))</f>
        <v>0.31818181818181823</v>
      </c>
      <c r="BR116">
        <f>(($AP$101-$AN$103)/($AN$104-$AN$103))</f>
        <v>0.45454545454545453</v>
      </c>
      <c r="BS116">
        <f>(($AQ$103-$AN$103)/($AN$104-$AN$103))</f>
        <v>0.31818181818181818</v>
      </c>
      <c r="BT116">
        <f>(($AN$104-$AO$102)/($AO$103-$AO$102))</f>
        <v>0.30434782608695654</v>
      </c>
      <c r="BU116">
        <f>1-(($AP$101-$AO$101)/($AO$102-$AO$101))</f>
        <v>0.23809523809523814</v>
      </c>
      <c r="BV116">
        <f>1-(($AQ$104-$AO$102)/($AO$103-$AO$102))</f>
        <v>0.39130434782608692</v>
      </c>
      <c r="BW116">
        <f>1-(($AN$104-$AP$101)/($AP$102-$AP$101))</f>
        <v>0.45454545454545459</v>
      </c>
      <c r="BX116">
        <f>(($AO$103-$AP$102)/($AP$103-$AP$102))</f>
        <v>0.24</v>
      </c>
      <c r="BY116">
        <f>1-(($AQ$104-$AP$101)/($AP$102-$AP$101))</f>
        <v>0.13636363636363635</v>
      </c>
      <c r="BZ116">
        <f>1-(($AN$104-$AQ$103)/($AQ$104-$AQ$103))</f>
        <v>0.31818181818181823</v>
      </c>
      <c r="CA116">
        <f>(($AO$102-$AQ$103)/($AQ$104-$AQ$103))</f>
        <v>0.36363636363636365</v>
      </c>
      <c r="CB116">
        <f>(($AP$101-$AQ$103)/($AQ$104-$AQ$103))</f>
        <v>0.13636363636363635</v>
      </c>
    </row>
    <row r="117" spans="1:80" x14ac:dyDescent="0.25">
      <c r="A117">
        <v>116</v>
      </c>
      <c r="D117">
        <v>131.146691</v>
      </c>
      <c r="E117" s="5">
        <v>2</v>
      </c>
      <c r="P117">
        <v>1</v>
      </c>
      <c r="Q117" t="str">
        <f>CONCATENATE(C117,E117,G117,I117)</f>
        <v>2</v>
      </c>
      <c r="R117">
        <v>4</v>
      </c>
      <c r="X117" t="s">
        <v>276</v>
      </c>
      <c r="Y117" t="s">
        <v>263</v>
      </c>
      <c r="AT117">
        <f>(($AO$102-$AN$103)/($AN$104-$AN$103))</f>
        <v>0.68181818181818177</v>
      </c>
      <c r="AU117">
        <f>(($AP$101-$AN$103)/($AN$104-$AN$103))</f>
        <v>0.45454545454545453</v>
      </c>
      <c r="AV117">
        <f>(($AQ$103-$AN$103)/($AN$104-$AN$103))</f>
        <v>0.31818181818181818</v>
      </c>
      <c r="AW117">
        <f>(($AN$104-$AO$102)/($AO$103-$AO$102))</f>
        <v>0.30434782608695654</v>
      </c>
      <c r="AX117">
        <f>(($AP$101-$AO$101)/($AO$102-$AO$101))</f>
        <v>0.76190476190476186</v>
      </c>
      <c r="AY117">
        <f>(($AQ$104-$AO$102)/($AO$103-$AO$102))</f>
        <v>0.60869565217391308</v>
      </c>
      <c r="AZ117">
        <f>(($AN$104-$AP$101)/($AP$102-$AP$101))</f>
        <v>0.54545454545454541</v>
      </c>
      <c r="BA117">
        <f>(($AO$103-$AP$102)/($AP$103-$AP$102))</f>
        <v>0.24</v>
      </c>
      <c r="BB117">
        <f>(($AQ$104-$AP$101)/($AP$102-$AP$101))</f>
        <v>0.86363636363636365</v>
      </c>
      <c r="BC117">
        <f>(($AN$104-$AQ$103)/($AQ$104-$AQ$103))</f>
        <v>0.68181818181818177</v>
      </c>
      <c r="BD117">
        <f>(($AO$102-$AQ$103)/($AQ$104-$AQ$103))</f>
        <v>0.36363636363636365</v>
      </c>
      <c r="BE117">
        <f>(($AP$101-$AQ$103)/($AQ$104-$AQ$103))</f>
        <v>0.13636363636363635</v>
      </c>
      <c r="BG117">
        <v>4</v>
      </c>
      <c r="BH117">
        <v>702</v>
      </c>
      <c r="BI117">
        <f>($BH$131-$BH$128)/200</f>
        <v>0.1</v>
      </c>
      <c r="BQ117">
        <f>1-(($AO$103-$AN$104)/($AN$105-$AN$104))</f>
        <v>0.30434782608695654</v>
      </c>
      <c r="BR117">
        <f>(($AP$102-$AN$104)/($AN$105-$AN$104))</f>
        <v>0.43478260869565216</v>
      </c>
      <c r="BS117">
        <f>(($AQ$104-$AN$104)/($AN$105-$AN$104))</f>
        <v>0.30434782608695654</v>
      </c>
      <c r="BT117">
        <f>(($AN$105-$AO$103)/($AO$104-$AO$103))</f>
        <v>0.33333333333333331</v>
      </c>
      <c r="BU117">
        <f>1-(($AP$102-$AO$102)/($AO$103-$AO$102))</f>
        <v>0.26086956521739135</v>
      </c>
      <c r="BV117">
        <f>1-(($AQ$105-$AO$103)/($AO$104-$AO$103))</f>
        <v>0.2857142857142857</v>
      </c>
      <c r="BW117">
        <f>1-(($AN$105-$AP$102)/($AP$103-$AP$102))</f>
        <v>0.48</v>
      </c>
      <c r="BY117">
        <f>1-(($AQ$105-$AP$102)/($AP$103-$AP$102))</f>
        <v>0.16000000000000003</v>
      </c>
      <c r="BZ117">
        <f>1-(($AN$105-$AQ$104)/($AQ$105-$AQ$104))</f>
        <v>0.33333333333333337</v>
      </c>
      <c r="CA117">
        <f>(($AO$103-$AQ$104)/($AQ$105-$AQ$104))</f>
        <v>0.375</v>
      </c>
      <c r="CB117">
        <f>(($AP$102-$AQ$104)/($AQ$105-$AQ$104))</f>
        <v>0.125</v>
      </c>
    </row>
    <row r="118" spans="1:80" x14ac:dyDescent="0.25">
      <c r="A118">
        <v>117</v>
      </c>
      <c r="D118">
        <v>131.13310300000001</v>
      </c>
      <c r="E118" s="5">
        <v>2</v>
      </c>
      <c r="P118">
        <v>1</v>
      </c>
      <c r="Q118" t="str">
        <f>CONCATENATE(C118,E118,G118,I118)</f>
        <v>2</v>
      </c>
      <c r="R118">
        <v>1</v>
      </c>
      <c r="X118" t="s">
        <v>276</v>
      </c>
      <c r="Y118" t="s">
        <v>262</v>
      </c>
      <c r="AT118">
        <f>(($AO$103-$AN$104)/($AN$105-$AN$104))</f>
        <v>0.69565217391304346</v>
      </c>
      <c r="AU118">
        <f>(($AP$102-$AN$104)/($AN$105-$AN$104))</f>
        <v>0.43478260869565216</v>
      </c>
      <c r="AV118">
        <f>(($AQ$104-$AN$104)/($AN$105-$AN$104))</f>
        <v>0.30434782608695654</v>
      </c>
      <c r="AW118">
        <f>(($AN$105-$AO$103)/($AO$104-$AO$103))</f>
        <v>0.33333333333333331</v>
      </c>
      <c r="AX118">
        <f>(($AP$102-$AO$102)/($AO$103-$AO$102))</f>
        <v>0.73913043478260865</v>
      </c>
      <c r="AY118">
        <f>(($AQ$105-$AO$103)/($AO$104-$AO$103))</f>
        <v>0.7142857142857143</v>
      </c>
      <c r="AZ118">
        <f>(($AN$105-$AP$102)/($AP$103-$AP$102))</f>
        <v>0.52</v>
      </c>
      <c r="BB118">
        <f>(($AQ$105-$AP$102)/($AP$103-$AP$102))</f>
        <v>0.84</v>
      </c>
      <c r="BC118">
        <f>(($AN$105-$AQ$104)/($AQ$105-$AQ$104))</f>
        <v>0.66666666666666663</v>
      </c>
      <c r="BD118">
        <f>(($AO$103-$AQ$104)/($AQ$105-$AQ$104))</f>
        <v>0.375</v>
      </c>
      <c r="BE118">
        <f>(($AP$102-$AQ$104)/($AQ$105-$AQ$104))</f>
        <v>0.125</v>
      </c>
      <c r="BG118">
        <v>1</v>
      </c>
      <c r="BH118">
        <v>707</v>
      </c>
      <c r="BI118">
        <f>($BH$137-$BH$134)/200</f>
        <v>0.11</v>
      </c>
      <c r="BU118">
        <f>1-(($AP$103-$AO$103)/($AO$104-$AO$103))</f>
        <v>9.5238095238095233E-2</v>
      </c>
    </row>
    <row r="119" spans="1:80" x14ac:dyDescent="0.25">
      <c r="A119">
        <v>118</v>
      </c>
      <c r="D119">
        <v>131.162701</v>
      </c>
      <c r="E119" s="5">
        <v>2</v>
      </c>
      <c r="P119">
        <v>1</v>
      </c>
      <c r="Q119" t="str">
        <f>CONCATENATE(C119,E119,G119,I119)</f>
        <v>2</v>
      </c>
      <c r="R119">
        <v>2</v>
      </c>
      <c r="X119" t="s">
        <v>276</v>
      </c>
      <c r="Y119" t="s">
        <v>263</v>
      </c>
      <c r="AB119" t="s">
        <v>276</v>
      </c>
      <c r="AC119" t="str">
        <f>CONCATENATE($R119,$R120,$R121,$R122)</f>
        <v>2341</v>
      </c>
      <c r="AX119">
        <f>(($AP$103-$AO$103)/($AO$104-$AO$103))</f>
        <v>0.90476190476190477</v>
      </c>
      <c r="BG119">
        <v>2</v>
      </c>
      <c r="BH119">
        <v>715</v>
      </c>
      <c r="BI119">
        <f>($BH$138-$BH$135)/200</f>
        <v>0.12</v>
      </c>
    </row>
    <row r="120" spans="1:80" x14ac:dyDescent="0.25">
      <c r="A120">
        <v>119</v>
      </c>
      <c r="D120">
        <v>131.12577900000002</v>
      </c>
      <c r="E120" s="5">
        <v>2</v>
      </c>
      <c r="F120">
        <v>128.76216200000002</v>
      </c>
      <c r="G120" s="2">
        <v>3</v>
      </c>
      <c r="P120">
        <v>2</v>
      </c>
      <c r="Q120" t="str">
        <f>CONCATENATE(C120,E120,G120,I120)</f>
        <v>23</v>
      </c>
      <c r="R120">
        <v>3</v>
      </c>
      <c r="X120" t="s">
        <v>276</v>
      </c>
      <c r="Y120" t="s">
        <v>264</v>
      </c>
      <c r="BG120">
        <v>3</v>
      </c>
      <c r="BH120">
        <v>722</v>
      </c>
      <c r="BI120">
        <f>($BH$139-$BH$136)/200</f>
        <v>0.1</v>
      </c>
    </row>
    <row r="121" spans="1:80" x14ac:dyDescent="0.25">
      <c r="A121">
        <v>120</v>
      </c>
      <c r="D121">
        <v>131.12577900000002</v>
      </c>
      <c r="E121" s="5">
        <v>2</v>
      </c>
      <c r="F121">
        <v>128.79358000000002</v>
      </c>
      <c r="G121" s="2">
        <v>3</v>
      </c>
      <c r="P121">
        <v>2</v>
      </c>
      <c r="Q121" t="str">
        <f>CONCATENATE(C121,E121,G121,I121)</f>
        <v>23</v>
      </c>
      <c r="R121">
        <v>4</v>
      </c>
      <c r="X121" t="s">
        <v>276</v>
      </c>
      <c r="Y121" t="s">
        <v>265</v>
      </c>
      <c r="BG121">
        <v>4</v>
      </c>
      <c r="BH121">
        <v>724</v>
      </c>
      <c r="BI121">
        <f>($BH$140-$BH$137)/200</f>
        <v>0.1</v>
      </c>
    </row>
    <row r="122" spans="1:80" x14ac:dyDescent="0.25">
      <c r="A122">
        <v>121</v>
      </c>
      <c r="F122">
        <v>128.79256900000001</v>
      </c>
      <c r="G122" s="2">
        <v>3</v>
      </c>
      <c r="H122">
        <v>131.173608</v>
      </c>
      <c r="I122" s="4">
        <v>4</v>
      </c>
      <c r="P122">
        <v>2</v>
      </c>
      <c r="Q122" t="str">
        <f>CONCATENATE(C122,E122,G122,I122)</f>
        <v>34</v>
      </c>
      <c r="R122">
        <v>1</v>
      </c>
      <c r="X122" t="s">
        <v>276</v>
      </c>
      <c r="Y122" t="s">
        <v>262</v>
      </c>
      <c r="BG122">
        <v>1</v>
      </c>
      <c r="BH122">
        <v>730</v>
      </c>
      <c r="BI122">
        <f>($BH$141-$BH$138)/200</f>
        <v>7.4999999999999997E-2</v>
      </c>
    </row>
    <row r="123" spans="1:80" x14ac:dyDescent="0.25">
      <c r="A123">
        <v>122</v>
      </c>
      <c r="F123">
        <v>128.78362700000002</v>
      </c>
      <c r="G123" s="2">
        <v>3</v>
      </c>
      <c r="H123">
        <v>131.204159</v>
      </c>
      <c r="I123" s="4">
        <v>4</v>
      </c>
      <c r="P123">
        <v>2</v>
      </c>
      <c r="Q123" t="str">
        <f>CONCATENATE(C123,E123,G123,I123)</f>
        <v>34</v>
      </c>
      <c r="R123">
        <v>2</v>
      </c>
      <c r="X123" t="s">
        <v>276</v>
      </c>
      <c r="Y123" t="s">
        <v>263</v>
      </c>
      <c r="AB123" t="s">
        <v>276</v>
      </c>
      <c r="AC123" t="str">
        <f>CONCATENATE($R123,$R124,$R125,$R126)</f>
        <v>2341</v>
      </c>
      <c r="BG123">
        <v>2</v>
      </c>
      <c r="BH123">
        <v>737</v>
      </c>
      <c r="BI123">
        <f>($BH$142-$BH$139)/200</f>
        <v>9.5000000000000001E-2</v>
      </c>
    </row>
    <row r="124" spans="1:80" x14ac:dyDescent="0.25">
      <c r="A124">
        <v>123</v>
      </c>
      <c r="F124">
        <v>128.78640799999999</v>
      </c>
      <c r="G124" s="2">
        <v>3</v>
      </c>
      <c r="H124">
        <v>131.20340000000002</v>
      </c>
      <c r="I124" s="4">
        <v>4</v>
      </c>
      <c r="P124">
        <v>2</v>
      </c>
      <c r="Q124" t="str">
        <f>CONCATENATE(C124,E124,G124,I124)</f>
        <v>34</v>
      </c>
      <c r="R124">
        <v>3</v>
      </c>
      <c r="X124" t="s">
        <v>276</v>
      </c>
      <c r="Y124" t="s">
        <v>264</v>
      </c>
      <c r="BG124">
        <v>3</v>
      </c>
      <c r="BH124">
        <v>746</v>
      </c>
      <c r="BI124">
        <f>($BH$143-$BH$140)/200</f>
        <v>0.105</v>
      </c>
    </row>
    <row r="125" spans="1:80" x14ac:dyDescent="0.25">
      <c r="A125">
        <v>124</v>
      </c>
      <c r="F125">
        <v>128.81049400000001</v>
      </c>
      <c r="G125" s="2">
        <v>3</v>
      </c>
      <c r="H125">
        <v>131.20779900000002</v>
      </c>
      <c r="I125" s="4">
        <v>4</v>
      </c>
      <c r="P125">
        <v>2</v>
      </c>
      <c r="Q125" t="str">
        <f>CONCATENATE(C125,E125,G125,I125)</f>
        <v>34</v>
      </c>
      <c r="R125">
        <v>4</v>
      </c>
      <c r="X125" t="s">
        <v>276</v>
      </c>
      <c r="Y125" t="s">
        <v>265</v>
      </c>
      <c r="BG125">
        <v>4</v>
      </c>
      <c r="BH125">
        <v>748</v>
      </c>
      <c r="BI125">
        <f>($BH$144-$BH$141)/200</f>
        <v>8.5000000000000006E-2</v>
      </c>
    </row>
    <row r="126" spans="1:80" x14ac:dyDescent="0.25">
      <c r="A126">
        <v>125</v>
      </c>
      <c r="F126">
        <v>128.79070000000002</v>
      </c>
      <c r="G126" s="2">
        <v>3</v>
      </c>
      <c r="H126">
        <v>131.21769800000001</v>
      </c>
      <c r="I126" s="4">
        <v>4</v>
      </c>
      <c r="P126">
        <v>2</v>
      </c>
      <c r="Q126" t="str">
        <f>CONCATENATE(C126,E126,G126,I126)</f>
        <v>34</v>
      </c>
      <c r="R126">
        <v>1</v>
      </c>
      <c r="X126" t="s">
        <v>276</v>
      </c>
      <c r="Y126" t="s">
        <v>262</v>
      </c>
      <c r="BG126">
        <v>1</v>
      </c>
      <c r="BH126">
        <v>752</v>
      </c>
      <c r="BI126">
        <f>($BH$145-$BH$142)/200</f>
        <v>7.0000000000000007E-2</v>
      </c>
    </row>
    <row r="127" spans="1:80" x14ac:dyDescent="0.25">
      <c r="A127">
        <v>126</v>
      </c>
      <c r="B127">
        <v>155.070808</v>
      </c>
      <c r="C127" s="3">
        <v>1</v>
      </c>
      <c r="F127">
        <v>128.76216200000002</v>
      </c>
      <c r="G127" s="2">
        <v>3</v>
      </c>
      <c r="H127">
        <v>131.21855600000001</v>
      </c>
      <c r="I127" s="4">
        <v>4</v>
      </c>
      <c r="P127">
        <v>3</v>
      </c>
      <c r="Q127" t="str">
        <f>CONCATENATE(C127,E127,G127,I127)</f>
        <v>134</v>
      </c>
      <c r="R127">
        <v>2</v>
      </c>
      <c r="X127" t="s">
        <v>276</v>
      </c>
      <c r="Y127" t="s">
        <v>263</v>
      </c>
      <c r="AB127" t="s">
        <v>276</v>
      </c>
      <c r="AC127" t="str">
        <f>CONCATENATE($R127,$R128,$R129,$R130)</f>
        <v>2341</v>
      </c>
      <c r="BG127">
        <v>2</v>
      </c>
      <c r="BH127">
        <v>761</v>
      </c>
      <c r="BI127">
        <f>($BH$146-$BH$143)/200</f>
        <v>6.5000000000000002E-2</v>
      </c>
    </row>
    <row r="128" spans="1:80" x14ac:dyDescent="0.25">
      <c r="A128">
        <v>127</v>
      </c>
      <c r="B128">
        <v>155.04949999999999</v>
      </c>
      <c r="C128" s="3">
        <v>1</v>
      </c>
      <c r="H128">
        <v>131.15537700000002</v>
      </c>
      <c r="I128" s="4">
        <v>4</v>
      </c>
      <c r="P128">
        <v>2</v>
      </c>
      <c r="Q128" t="str">
        <f>CONCATENATE(C128,E128,G128,I128)</f>
        <v>14</v>
      </c>
      <c r="R128">
        <v>3</v>
      </c>
      <c r="X128" t="s">
        <v>276</v>
      </c>
      <c r="Y128" t="s">
        <v>264</v>
      </c>
      <c r="BG128">
        <v>3</v>
      </c>
      <c r="BH128">
        <v>768</v>
      </c>
      <c r="BI128">
        <f>($BH$147-$BH$144)/200</f>
        <v>0.1</v>
      </c>
    </row>
    <row r="129" spans="1:61" x14ac:dyDescent="0.25">
      <c r="A129">
        <v>128</v>
      </c>
      <c r="B129">
        <v>155.057175</v>
      </c>
      <c r="C129" s="3">
        <v>1</v>
      </c>
      <c r="H129">
        <v>131.173608</v>
      </c>
      <c r="I129" s="4">
        <v>4</v>
      </c>
      <c r="P129">
        <v>2</v>
      </c>
      <c r="Q129" t="str">
        <f>CONCATENATE(C129,E129,G129,I129)</f>
        <v>14</v>
      </c>
      <c r="R129">
        <v>4</v>
      </c>
      <c r="X129" t="s">
        <v>276</v>
      </c>
      <c r="Y129" t="s">
        <v>265</v>
      </c>
      <c r="BG129">
        <v>4</v>
      </c>
      <c r="BH129">
        <v>772</v>
      </c>
      <c r="BI129">
        <f>($BH$148-$BH$145)/200</f>
        <v>9.5000000000000001E-2</v>
      </c>
    </row>
    <row r="130" spans="1:61" x14ac:dyDescent="0.25">
      <c r="A130">
        <v>129</v>
      </c>
      <c r="B130">
        <v>155.10332700000001</v>
      </c>
      <c r="C130" s="3">
        <v>1</v>
      </c>
      <c r="P130">
        <v>1</v>
      </c>
      <c r="Q130" t="str">
        <f>CONCATENATE(C130,E130,G130,I130)</f>
        <v>1</v>
      </c>
      <c r="R130">
        <v>1</v>
      </c>
      <c r="X130" t="s">
        <v>276</v>
      </c>
      <c r="Y130" t="s">
        <v>262</v>
      </c>
      <c r="BG130">
        <v>1</v>
      </c>
      <c r="BH130">
        <v>777</v>
      </c>
      <c r="BI130">
        <f>($BH$149-$BH$146)/200</f>
        <v>0.09</v>
      </c>
    </row>
    <row r="131" spans="1:61" x14ac:dyDescent="0.25">
      <c r="A131">
        <v>130</v>
      </c>
      <c r="B131">
        <v>155.05985099999998</v>
      </c>
      <c r="C131" s="3">
        <v>1</v>
      </c>
      <c r="P131">
        <v>1</v>
      </c>
      <c r="Q131" t="str">
        <f>CONCATENATE(C131,E131,G131,I131)</f>
        <v>1</v>
      </c>
      <c r="R131">
        <v>2</v>
      </c>
      <c r="X131" t="s">
        <v>276</v>
      </c>
      <c r="Y131" t="s">
        <v>263</v>
      </c>
      <c r="BG131">
        <v>2</v>
      </c>
      <c r="BH131">
        <v>788</v>
      </c>
      <c r="BI131">
        <f>($BH$150-$BH$147)/200</f>
        <v>8.5000000000000006E-2</v>
      </c>
    </row>
    <row r="132" spans="1:61" x14ac:dyDescent="0.25">
      <c r="A132">
        <v>131</v>
      </c>
      <c r="B132">
        <v>155.056569</v>
      </c>
      <c r="C132" s="3">
        <v>1</v>
      </c>
      <c r="P132">
        <v>1</v>
      </c>
      <c r="Q132" t="str">
        <f>CONCATENATE(C132,E132,G132,I132)</f>
        <v>1</v>
      </c>
      <c r="R132" t="s">
        <v>22</v>
      </c>
      <c r="X132" t="s">
        <v>276</v>
      </c>
      <c r="Y132" t="s">
        <v>264</v>
      </c>
      <c r="BG132" t="s">
        <v>22</v>
      </c>
      <c r="BH132">
        <v>795</v>
      </c>
      <c r="BI132">
        <f>($BH$151-$BH$148)/200</f>
        <v>0.105</v>
      </c>
    </row>
    <row r="133" spans="1:61" x14ac:dyDescent="0.25">
      <c r="A133">
        <v>132</v>
      </c>
      <c r="B133">
        <v>155.069849</v>
      </c>
      <c r="C133" s="3">
        <v>1</v>
      </c>
      <c r="P133">
        <v>1</v>
      </c>
      <c r="Q133" t="str">
        <f>CONCATENATE(C133,E133,G133,I133)</f>
        <v>1</v>
      </c>
      <c r="R133" t="s">
        <v>22</v>
      </c>
      <c r="X133" t="s">
        <v>276</v>
      </c>
      <c r="Y133" t="s">
        <v>265</v>
      </c>
      <c r="BG133" t="s">
        <v>22</v>
      </c>
      <c r="BH133">
        <v>828</v>
      </c>
      <c r="BI133">
        <f>($BH$152-$BH$149)/200</f>
        <v>0.09</v>
      </c>
    </row>
    <row r="134" spans="1:61" x14ac:dyDescent="0.25">
      <c r="A134">
        <v>133</v>
      </c>
      <c r="B134">
        <v>155.09676300000001</v>
      </c>
      <c r="C134" s="3">
        <v>1</v>
      </c>
      <c r="D134">
        <v>160.22026199999999</v>
      </c>
      <c r="E134" s="5">
        <v>2</v>
      </c>
      <c r="P134">
        <v>2</v>
      </c>
      <c r="Q134" t="str">
        <f>CONCATENATE(C134,E134,G134,I134)</f>
        <v>12</v>
      </c>
      <c r="R134">
        <v>2</v>
      </c>
      <c r="X134" t="s">
        <v>276</v>
      </c>
      <c r="Y134" t="s">
        <v>262</v>
      </c>
      <c r="AB134" t="s">
        <v>276</v>
      </c>
      <c r="AC134" t="str">
        <f>CONCATENATE($R134,$R135,$R136,$R137)</f>
        <v>2341</v>
      </c>
      <c r="BG134">
        <v>2</v>
      </c>
      <c r="BH134">
        <v>829</v>
      </c>
      <c r="BI134">
        <f>($BH$153-$BH$150)/200</f>
        <v>8.5000000000000006E-2</v>
      </c>
    </row>
    <row r="135" spans="1:61" x14ac:dyDescent="0.25">
      <c r="A135">
        <v>134</v>
      </c>
      <c r="B135">
        <v>155.070808</v>
      </c>
      <c r="C135" s="3">
        <v>1</v>
      </c>
      <c r="D135">
        <v>160.179059</v>
      </c>
      <c r="E135" s="5">
        <v>2</v>
      </c>
      <c r="P135">
        <v>2</v>
      </c>
      <c r="Q135" t="str">
        <f>CONCATENATE(C135,E135,G135,I135)</f>
        <v>12</v>
      </c>
      <c r="R135">
        <v>3</v>
      </c>
      <c r="X135" t="s">
        <v>276</v>
      </c>
      <c r="Y135" t="s">
        <v>263</v>
      </c>
      <c r="BG135">
        <v>3</v>
      </c>
      <c r="BH135">
        <v>838</v>
      </c>
      <c r="BI135">
        <f>($BH$154-$BH$151)/200</f>
        <v>0.09</v>
      </c>
    </row>
    <row r="136" spans="1:61" x14ac:dyDescent="0.25">
      <c r="A136">
        <v>135</v>
      </c>
      <c r="D136">
        <v>160.13694599999999</v>
      </c>
      <c r="E136" s="5">
        <v>2</v>
      </c>
      <c r="P136">
        <v>1</v>
      </c>
      <c r="Q136" t="str">
        <f>CONCATENATE(C136,E136,G136,I136)</f>
        <v>2</v>
      </c>
      <c r="R136">
        <v>4</v>
      </c>
      <c r="X136" t="s">
        <v>276</v>
      </c>
      <c r="Y136" t="s">
        <v>264</v>
      </c>
      <c r="BG136">
        <v>4</v>
      </c>
      <c r="BH136">
        <v>845</v>
      </c>
      <c r="BI136">
        <f>($BH$155-$BH$152)/200</f>
        <v>0.11</v>
      </c>
    </row>
    <row r="137" spans="1:61" x14ac:dyDescent="0.25">
      <c r="A137">
        <v>136</v>
      </c>
      <c r="D137">
        <v>160.16476900000001</v>
      </c>
      <c r="E137" s="5">
        <v>2</v>
      </c>
      <c r="P137">
        <v>1</v>
      </c>
      <c r="Q137" t="str">
        <f>CONCATENATE(C137,E137,G137,I137)</f>
        <v>2</v>
      </c>
      <c r="R137">
        <v>1</v>
      </c>
      <c r="X137" t="s">
        <v>276</v>
      </c>
      <c r="Y137" t="s">
        <v>265</v>
      </c>
      <c r="BG137">
        <v>1</v>
      </c>
      <c r="BH137">
        <v>851</v>
      </c>
      <c r="BI137">
        <f>($BH$156-$BH$153)/200</f>
        <v>8.5000000000000006E-2</v>
      </c>
    </row>
    <row r="138" spans="1:61" x14ac:dyDescent="0.25">
      <c r="A138">
        <v>137</v>
      </c>
      <c r="D138">
        <v>160.17648400000002</v>
      </c>
      <c r="E138" s="5">
        <v>2</v>
      </c>
      <c r="P138">
        <v>1</v>
      </c>
      <c r="Q138" t="str">
        <f>CONCATENATE(C138,E138,G138,I138)</f>
        <v>2</v>
      </c>
      <c r="R138">
        <v>2</v>
      </c>
      <c r="X138" t="s">
        <v>276</v>
      </c>
      <c r="Y138" t="s">
        <v>262</v>
      </c>
      <c r="AB138" t="s">
        <v>276</v>
      </c>
      <c r="AC138" t="str">
        <f>CONCATENATE($R138,$R139,$R140,$R141)</f>
        <v>2341</v>
      </c>
      <c r="BG138">
        <v>2</v>
      </c>
      <c r="BH138">
        <v>862</v>
      </c>
      <c r="BI138">
        <f>($BH$157-$BH$154)/200</f>
        <v>7.4999999999999997E-2</v>
      </c>
    </row>
    <row r="139" spans="1:61" x14ac:dyDescent="0.25">
      <c r="A139">
        <v>138</v>
      </c>
      <c r="D139">
        <v>160.19445999999999</v>
      </c>
      <c r="E139" s="5">
        <v>2</v>
      </c>
      <c r="P139">
        <v>1</v>
      </c>
      <c r="Q139" t="str">
        <f>CONCATENATE(C139,E139,G139,I139)</f>
        <v>2</v>
      </c>
      <c r="R139">
        <v>3</v>
      </c>
      <c r="X139" t="s">
        <v>276</v>
      </c>
      <c r="Y139" t="s">
        <v>263</v>
      </c>
      <c r="BG139">
        <v>3</v>
      </c>
      <c r="BH139">
        <v>865</v>
      </c>
      <c r="BI139">
        <f>($BH$158-$BH$155)/200</f>
        <v>0.08</v>
      </c>
    </row>
    <row r="140" spans="1:61" x14ac:dyDescent="0.25">
      <c r="A140">
        <v>139</v>
      </c>
      <c r="D140">
        <v>160.12412</v>
      </c>
      <c r="E140" s="5">
        <v>2</v>
      </c>
      <c r="F140">
        <v>157.07524699999999</v>
      </c>
      <c r="G140" s="2">
        <v>3</v>
      </c>
      <c r="P140">
        <v>2</v>
      </c>
      <c r="Q140" t="str">
        <f>CONCATENATE(C140,E140,G140,I140)</f>
        <v>23</v>
      </c>
      <c r="R140">
        <v>4</v>
      </c>
      <c r="X140" t="s">
        <v>276</v>
      </c>
      <c r="Y140" t="s">
        <v>264</v>
      </c>
      <c r="BG140">
        <v>4</v>
      </c>
      <c r="BH140">
        <v>871</v>
      </c>
      <c r="BI140">
        <f>($BH$159-$BH$156)/200</f>
        <v>0.1</v>
      </c>
    </row>
    <row r="141" spans="1:61" x14ac:dyDescent="0.25">
      <c r="A141">
        <v>140</v>
      </c>
      <c r="D141">
        <v>160.101347</v>
      </c>
      <c r="E141" s="5">
        <v>2</v>
      </c>
      <c r="F141">
        <v>157.06080700000001</v>
      </c>
      <c r="G141" s="2">
        <v>3</v>
      </c>
      <c r="P141">
        <v>2</v>
      </c>
      <c r="Q141" t="str">
        <f>CONCATENATE(C141,E141,G141,I141)</f>
        <v>23</v>
      </c>
      <c r="R141">
        <v>1</v>
      </c>
      <c r="X141" t="s">
        <v>276</v>
      </c>
      <c r="Y141" t="s">
        <v>265</v>
      </c>
      <c r="BG141">
        <v>1</v>
      </c>
      <c r="BH141">
        <v>877</v>
      </c>
      <c r="BI141">
        <f>($BH$160-$BH$157)/200</f>
        <v>0.08</v>
      </c>
    </row>
    <row r="142" spans="1:61" x14ac:dyDescent="0.25">
      <c r="A142">
        <v>141</v>
      </c>
      <c r="D142">
        <v>160.22026199999999</v>
      </c>
      <c r="E142" s="5">
        <v>2</v>
      </c>
      <c r="F142">
        <v>157.028187</v>
      </c>
      <c r="G142" s="2">
        <v>3</v>
      </c>
      <c r="P142">
        <v>2</v>
      </c>
      <c r="Q142" t="str">
        <f>CONCATENATE(C142,E142,G142,I142)</f>
        <v>23</v>
      </c>
      <c r="R142">
        <v>2</v>
      </c>
      <c r="X142" t="s">
        <v>276</v>
      </c>
      <c r="Y142" t="s">
        <v>262</v>
      </c>
      <c r="AB142" t="s">
        <v>276</v>
      </c>
      <c r="AC142" t="str">
        <f>CONCATENATE($R142,$R143,$R144,$R145)</f>
        <v>2341</v>
      </c>
      <c r="BG142">
        <v>2</v>
      </c>
      <c r="BH142">
        <v>884</v>
      </c>
      <c r="BI142">
        <f>($BH$161-$BH$158)/200</f>
        <v>7.0000000000000007E-2</v>
      </c>
    </row>
    <row r="143" spans="1:61" x14ac:dyDescent="0.25">
      <c r="A143">
        <v>142</v>
      </c>
      <c r="F143">
        <v>157.01445200000001</v>
      </c>
      <c r="G143" s="2">
        <v>3</v>
      </c>
      <c r="H143">
        <v>159.52530300000001</v>
      </c>
      <c r="I143" s="4">
        <v>4</v>
      </c>
      <c r="P143">
        <v>2</v>
      </c>
      <c r="Q143" t="str">
        <f>CONCATENATE(C143,E143,G143,I143)</f>
        <v>34</v>
      </c>
      <c r="R143">
        <v>3</v>
      </c>
      <c r="X143" t="s">
        <v>276</v>
      </c>
      <c r="Y143" t="s">
        <v>263</v>
      </c>
      <c r="BG143">
        <v>3</v>
      </c>
      <c r="BH143">
        <v>892</v>
      </c>
      <c r="BI143">
        <f>($BH$162-$BH$159)/200</f>
        <v>7.4999999999999997E-2</v>
      </c>
    </row>
    <row r="144" spans="1:61" x14ac:dyDescent="0.25">
      <c r="A144">
        <v>143</v>
      </c>
      <c r="F144">
        <v>156.968704</v>
      </c>
      <c r="G144" s="2">
        <v>3</v>
      </c>
      <c r="H144">
        <v>159.552268</v>
      </c>
      <c r="I144" s="4">
        <v>4</v>
      </c>
      <c r="P144">
        <v>2</v>
      </c>
      <c r="Q144" t="str">
        <f>CONCATENATE(C144,E144,G144,I144)</f>
        <v>34</v>
      </c>
      <c r="R144">
        <v>4</v>
      </c>
      <c r="X144" t="s">
        <v>276</v>
      </c>
      <c r="Y144" t="s">
        <v>264</v>
      </c>
      <c r="BG144">
        <v>4</v>
      </c>
      <c r="BH144">
        <v>894</v>
      </c>
      <c r="BI144">
        <f>($BH$163-$BH$160)/200</f>
        <v>0.105</v>
      </c>
    </row>
    <row r="145" spans="1:61" x14ac:dyDescent="0.25">
      <c r="A145">
        <v>144</v>
      </c>
      <c r="F145">
        <v>156.955727</v>
      </c>
      <c r="G145" s="2">
        <v>3</v>
      </c>
      <c r="H145">
        <v>159.51838499999999</v>
      </c>
      <c r="I145" s="4">
        <v>4</v>
      </c>
      <c r="P145">
        <v>2</v>
      </c>
      <c r="Q145" t="str">
        <f>CONCATENATE(C145,E145,G145,I145)</f>
        <v>34</v>
      </c>
      <c r="R145">
        <v>1</v>
      </c>
      <c r="X145" t="s">
        <v>276</v>
      </c>
      <c r="Y145" t="s">
        <v>265</v>
      </c>
      <c r="BG145">
        <v>1</v>
      </c>
      <c r="BH145">
        <v>898</v>
      </c>
      <c r="BI145">
        <f>($BH$164-$BH$161)/200</f>
        <v>8.5000000000000006E-2</v>
      </c>
    </row>
    <row r="146" spans="1:61" x14ac:dyDescent="0.25">
      <c r="A146">
        <v>145</v>
      </c>
      <c r="F146">
        <v>156.94497200000001</v>
      </c>
      <c r="G146" s="2">
        <v>3</v>
      </c>
      <c r="H146">
        <v>159.471879</v>
      </c>
      <c r="I146" s="4">
        <v>4</v>
      </c>
      <c r="P146">
        <v>2</v>
      </c>
      <c r="Q146" t="str">
        <f>CONCATENATE(C146,E146,G146,I146)</f>
        <v>34</v>
      </c>
      <c r="R146">
        <v>2</v>
      </c>
      <c r="X146" t="s">
        <v>276</v>
      </c>
      <c r="Y146" t="s">
        <v>262</v>
      </c>
      <c r="AB146" t="s">
        <v>276</v>
      </c>
      <c r="AC146" t="str">
        <f>CONCATENATE($R146,$R147,$R148,$R149)</f>
        <v>2341</v>
      </c>
      <c r="BG146">
        <v>2</v>
      </c>
      <c r="BH146">
        <v>905</v>
      </c>
      <c r="BI146">
        <f>($BH$165-$BH$162)/200</f>
        <v>7.4999999999999997E-2</v>
      </c>
    </row>
    <row r="147" spans="1:61" x14ac:dyDescent="0.25">
      <c r="A147">
        <v>146</v>
      </c>
      <c r="F147">
        <v>156.95022299999999</v>
      </c>
      <c r="G147" s="2">
        <v>3</v>
      </c>
      <c r="H147">
        <v>159.48243300000001</v>
      </c>
      <c r="I147" s="4">
        <v>4</v>
      </c>
      <c r="P147">
        <v>2</v>
      </c>
      <c r="Q147" t="str">
        <f>CONCATENATE(C147,E147,G147,I147)</f>
        <v>34</v>
      </c>
      <c r="R147">
        <v>3</v>
      </c>
      <c r="X147" t="s">
        <v>276</v>
      </c>
      <c r="Y147" t="s">
        <v>263</v>
      </c>
      <c r="BG147">
        <v>3</v>
      </c>
      <c r="BH147">
        <v>914</v>
      </c>
      <c r="BI147">
        <f>($BH$166-$BH$163)/200</f>
        <v>7.0000000000000007E-2</v>
      </c>
    </row>
    <row r="148" spans="1:61" x14ac:dyDescent="0.25">
      <c r="A148">
        <v>147</v>
      </c>
      <c r="F148">
        <v>157.07524699999999</v>
      </c>
      <c r="G148" s="2">
        <v>3</v>
      </c>
      <c r="H148">
        <v>159.44996499999999</v>
      </c>
      <c r="I148" s="4">
        <v>4</v>
      </c>
      <c r="P148">
        <v>2</v>
      </c>
      <c r="Q148" t="str">
        <f>CONCATENATE(C148,E148,G148,I148)</f>
        <v>34</v>
      </c>
      <c r="R148">
        <v>4</v>
      </c>
      <c r="X148" t="s">
        <v>276</v>
      </c>
      <c r="Y148" t="s">
        <v>264</v>
      </c>
      <c r="BG148">
        <v>4</v>
      </c>
      <c r="BH148">
        <v>917</v>
      </c>
      <c r="BI148">
        <f>($BH$167-$BH$164)/200</f>
        <v>0.115</v>
      </c>
    </row>
    <row r="149" spans="1:61" x14ac:dyDescent="0.25">
      <c r="A149">
        <v>148</v>
      </c>
      <c r="H149">
        <v>159.45319699999999</v>
      </c>
      <c r="I149" s="4">
        <v>4</v>
      </c>
      <c r="P149">
        <v>1</v>
      </c>
      <c r="Q149" t="str">
        <f>CONCATENATE(C149,E149,G149,I149)</f>
        <v>4</v>
      </c>
      <c r="R149">
        <v>1</v>
      </c>
      <c r="X149" t="s">
        <v>276</v>
      </c>
      <c r="Y149" t="s">
        <v>265</v>
      </c>
      <c r="BG149">
        <v>1</v>
      </c>
      <c r="BH149">
        <v>923</v>
      </c>
      <c r="BI149">
        <f>($BH$168-$BH$165)/200</f>
        <v>0.1</v>
      </c>
    </row>
    <row r="150" spans="1:61" x14ac:dyDescent="0.25">
      <c r="A150">
        <v>149</v>
      </c>
      <c r="B150">
        <v>175.358487</v>
      </c>
      <c r="C150" s="3">
        <v>1</v>
      </c>
      <c r="H150">
        <v>159.52530300000001</v>
      </c>
      <c r="I150" s="4">
        <v>4</v>
      </c>
      <c r="P150">
        <v>2</v>
      </c>
      <c r="Q150" t="str">
        <f>CONCATENATE(C150,E150,G150,I150)</f>
        <v>14</v>
      </c>
      <c r="R150">
        <v>2</v>
      </c>
      <c r="X150" t="s">
        <v>276</v>
      </c>
      <c r="Y150" t="s">
        <v>262</v>
      </c>
      <c r="AB150" t="s">
        <v>276</v>
      </c>
      <c r="AC150" t="str">
        <f>CONCATENATE($R150,$R151,$R152,$R153)</f>
        <v>2341</v>
      </c>
      <c r="BG150">
        <v>2</v>
      </c>
      <c r="BH150">
        <v>931</v>
      </c>
      <c r="BI150">
        <f>($BH$169-$BH$166)/200</f>
        <v>7.0000000000000007E-2</v>
      </c>
    </row>
    <row r="151" spans="1:61" x14ac:dyDescent="0.25">
      <c r="A151">
        <v>150</v>
      </c>
      <c r="B151">
        <v>175.38797399999999</v>
      </c>
      <c r="C151" s="3">
        <v>1</v>
      </c>
      <c r="P151">
        <v>1</v>
      </c>
      <c r="Q151" t="str">
        <f>CONCATENATE(C151,E151,G151,I151)</f>
        <v>1</v>
      </c>
      <c r="R151">
        <v>3</v>
      </c>
      <c r="X151" t="s">
        <v>274</v>
      </c>
      <c r="Y151" t="s">
        <v>260</v>
      </c>
      <c r="BG151">
        <v>3</v>
      </c>
      <c r="BH151">
        <v>938</v>
      </c>
      <c r="BI151">
        <f>($BH$175-$BH$172)/200</f>
        <v>0.105</v>
      </c>
    </row>
    <row r="152" spans="1:61" x14ac:dyDescent="0.25">
      <c r="A152">
        <v>151</v>
      </c>
      <c r="B152">
        <v>175.366364</v>
      </c>
      <c r="C152" s="3">
        <v>1</v>
      </c>
      <c r="P152">
        <v>1</v>
      </c>
      <c r="Q152" t="str">
        <f>CONCATENATE(C152,E152,G152,I152)</f>
        <v>1</v>
      </c>
      <c r="R152">
        <v>4</v>
      </c>
      <c r="X152" t="s">
        <v>275</v>
      </c>
      <c r="Y152" t="s">
        <v>261</v>
      </c>
      <c r="BG152">
        <v>4</v>
      </c>
      <c r="BH152">
        <v>941</v>
      </c>
      <c r="BI152">
        <f>($BH$176-$BH$173)/200</f>
        <v>0.13500000000000001</v>
      </c>
    </row>
    <row r="153" spans="1:61" x14ac:dyDescent="0.25">
      <c r="A153">
        <v>152</v>
      </c>
      <c r="B153">
        <v>175.396962</v>
      </c>
      <c r="C153" s="3">
        <v>1</v>
      </c>
      <c r="P153">
        <v>1</v>
      </c>
      <c r="Q153" t="str">
        <f>CONCATENATE(C153,E153,G153,I153)</f>
        <v>1</v>
      </c>
      <c r="R153">
        <v>1</v>
      </c>
      <c r="X153" t="s">
        <v>276</v>
      </c>
      <c r="Y153" t="s">
        <v>262</v>
      </c>
      <c r="BG153">
        <v>1</v>
      </c>
      <c r="BH153">
        <v>948</v>
      </c>
      <c r="BI153">
        <f>($BH$177-$BH$174)/200</f>
        <v>0.1</v>
      </c>
    </row>
    <row r="154" spans="1:61" x14ac:dyDescent="0.25">
      <c r="A154">
        <v>153</v>
      </c>
      <c r="B154">
        <v>175.390601</v>
      </c>
      <c r="C154" s="3">
        <v>1</v>
      </c>
      <c r="P154">
        <v>1</v>
      </c>
      <c r="Q154" t="str">
        <f>CONCATENATE(C154,E154,G154,I154)</f>
        <v>1</v>
      </c>
      <c r="R154">
        <v>2</v>
      </c>
      <c r="X154" t="s">
        <v>276</v>
      </c>
      <c r="Y154" t="s">
        <v>263</v>
      </c>
      <c r="AB154" t="s">
        <v>276</v>
      </c>
      <c r="AC154" t="str">
        <f>CONCATENATE($R154,$R155,$R156,$R157)</f>
        <v>2341</v>
      </c>
      <c r="BG154">
        <v>2</v>
      </c>
      <c r="BH154">
        <v>956</v>
      </c>
      <c r="BI154">
        <f>($BH$178-$BH$175)/200</f>
        <v>0.12</v>
      </c>
    </row>
    <row r="155" spans="1:61" x14ac:dyDescent="0.25">
      <c r="A155">
        <v>154</v>
      </c>
      <c r="B155">
        <v>175.373684</v>
      </c>
      <c r="C155" s="3">
        <v>1</v>
      </c>
      <c r="P155">
        <v>1</v>
      </c>
      <c r="Q155" t="str">
        <f>CONCATENATE(C155,E155,G155,I155)</f>
        <v>1</v>
      </c>
      <c r="R155">
        <v>3</v>
      </c>
      <c r="X155" t="s">
        <v>276</v>
      </c>
      <c r="Y155" t="s">
        <v>264</v>
      </c>
      <c r="BG155">
        <v>3</v>
      </c>
      <c r="BH155">
        <v>963</v>
      </c>
      <c r="BI155">
        <f>($BH$179-$BH$176)/200</f>
        <v>0.105</v>
      </c>
    </row>
    <row r="156" spans="1:61" x14ac:dyDescent="0.25">
      <c r="A156">
        <v>155</v>
      </c>
      <c r="B156">
        <v>175.370453</v>
      </c>
      <c r="C156" s="3">
        <v>1</v>
      </c>
      <c r="D156">
        <v>181.99309</v>
      </c>
      <c r="E156" s="5">
        <v>2</v>
      </c>
      <c r="P156">
        <v>2</v>
      </c>
      <c r="Q156" t="str">
        <f>CONCATENATE(C156,E156,G156,I156)</f>
        <v>12</v>
      </c>
      <c r="R156">
        <v>4</v>
      </c>
      <c r="X156" t="s">
        <v>276</v>
      </c>
      <c r="Y156" t="s">
        <v>265</v>
      </c>
      <c r="BG156">
        <v>4</v>
      </c>
      <c r="BH156">
        <v>965</v>
      </c>
      <c r="BI156">
        <f>($BH$180-$BH$177)/200</f>
        <v>0.1</v>
      </c>
    </row>
    <row r="157" spans="1:61" x14ac:dyDescent="0.25">
      <c r="A157">
        <v>156</v>
      </c>
      <c r="B157">
        <v>175.37666400000001</v>
      </c>
      <c r="C157" s="3">
        <v>1</v>
      </c>
      <c r="D157">
        <v>181.97218599999999</v>
      </c>
      <c r="E157" s="5">
        <v>2</v>
      </c>
      <c r="P157">
        <v>2</v>
      </c>
      <c r="Q157" t="str">
        <f>CONCATENATE(C157,E157,G157,I157)</f>
        <v>12</v>
      </c>
      <c r="R157">
        <v>1</v>
      </c>
      <c r="X157" t="s">
        <v>276</v>
      </c>
      <c r="Y157" t="s">
        <v>262</v>
      </c>
      <c r="BG157">
        <v>1</v>
      </c>
      <c r="BH157">
        <v>971</v>
      </c>
      <c r="BI157">
        <f>($BH$181-$BH$178)/200</f>
        <v>7.4999999999999997E-2</v>
      </c>
    </row>
    <row r="158" spans="1:61" x14ac:dyDescent="0.25">
      <c r="A158">
        <v>157</v>
      </c>
      <c r="B158">
        <v>175.37020200000001</v>
      </c>
      <c r="C158" s="3">
        <v>1</v>
      </c>
      <c r="D158">
        <v>181.97198700000001</v>
      </c>
      <c r="E158" s="5">
        <v>2</v>
      </c>
      <c r="P158">
        <v>2</v>
      </c>
      <c r="Q158" t="str">
        <f>CONCATENATE(C158,E158,G158,I158)</f>
        <v>12</v>
      </c>
      <c r="R158">
        <v>2</v>
      </c>
      <c r="X158" t="s">
        <v>276</v>
      </c>
      <c r="Y158" t="s">
        <v>263</v>
      </c>
      <c r="AB158" t="s">
        <v>276</v>
      </c>
      <c r="AC158" t="str">
        <f>CONCATENATE($R158,$R159,$R160,$R161)</f>
        <v>2341</v>
      </c>
      <c r="BG158">
        <v>2</v>
      </c>
      <c r="BH158">
        <v>979</v>
      </c>
      <c r="BI158">
        <f>($BH$182-$BH$179)/200</f>
        <v>0.09</v>
      </c>
    </row>
    <row r="159" spans="1:61" x14ac:dyDescent="0.25">
      <c r="A159">
        <v>158</v>
      </c>
      <c r="B159">
        <v>175.358487</v>
      </c>
      <c r="C159" s="3">
        <v>1</v>
      </c>
      <c r="D159">
        <v>181.976077</v>
      </c>
      <c r="E159" s="5">
        <v>2</v>
      </c>
      <c r="P159">
        <v>2</v>
      </c>
      <c r="Q159" t="str">
        <f>CONCATENATE(C159,E159,G159,I159)</f>
        <v>12</v>
      </c>
      <c r="R159">
        <v>3</v>
      </c>
      <c r="X159" t="s">
        <v>276</v>
      </c>
      <c r="Y159" t="s">
        <v>264</v>
      </c>
      <c r="BG159">
        <v>3</v>
      </c>
      <c r="BH159">
        <v>985</v>
      </c>
      <c r="BI159">
        <f>($BH$183-$BH$180)/200</f>
        <v>0.1</v>
      </c>
    </row>
    <row r="160" spans="1:61" x14ac:dyDescent="0.25">
      <c r="A160">
        <v>159</v>
      </c>
      <c r="D160">
        <v>181.980921</v>
      </c>
      <c r="E160" s="5">
        <v>2</v>
      </c>
      <c r="P160">
        <v>1</v>
      </c>
      <c r="Q160" t="str">
        <f>CONCATENATE(C160,E160,G160,I160)</f>
        <v>2</v>
      </c>
      <c r="R160">
        <v>4</v>
      </c>
      <c r="X160" t="s">
        <v>276</v>
      </c>
      <c r="Y160" t="s">
        <v>265</v>
      </c>
      <c r="BG160">
        <v>4</v>
      </c>
      <c r="BH160">
        <v>987</v>
      </c>
      <c r="BI160">
        <f>($BH$184-$BH$181)/200</f>
        <v>0.09</v>
      </c>
    </row>
    <row r="161" spans="1:61" x14ac:dyDescent="0.25">
      <c r="A161">
        <v>160</v>
      </c>
      <c r="D161">
        <v>182.010615</v>
      </c>
      <c r="E161" s="5">
        <v>2</v>
      </c>
      <c r="P161">
        <v>1</v>
      </c>
      <c r="Q161" t="str">
        <f>CONCATENATE(C161,E161,G161,I161)</f>
        <v>2</v>
      </c>
      <c r="R161">
        <v>1</v>
      </c>
      <c r="X161" t="s">
        <v>276</v>
      </c>
      <c r="Y161" t="s">
        <v>262</v>
      </c>
      <c r="BG161">
        <v>1</v>
      </c>
      <c r="BH161">
        <v>993</v>
      </c>
      <c r="BI161">
        <f>($BH$185-$BH$182)/200</f>
        <v>7.4999999999999997E-2</v>
      </c>
    </row>
    <row r="162" spans="1:61" x14ac:dyDescent="0.25">
      <c r="A162">
        <v>161</v>
      </c>
      <c r="D162">
        <v>181.99112199999999</v>
      </c>
      <c r="E162" s="5">
        <v>2</v>
      </c>
      <c r="P162">
        <v>1</v>
      </c>
      <c r="Q162" t="str">
        <f>CONCATENATE(C162,E162,G162,I162)</f>
        <v>2</v>
      </c>
      <c r="R162">
        <v>2</v>
      </c>
      <c r="X162" t="s">
        <v>276</v>
      </c>
      <c r="Y162" t="s">
        <v>263</v>
      </c>
      <c r="AB162" t="s">
        <v>276</v>
      </c>
      <c r="AC162" t="str">
        <f>CONCATENATE($R162,$R163,$R164,$R165)</f>
        <v>2341</v>
      </c>
      <c r="BG162">
        <v>2</v>
      </c>
      <c r="BH162">
        <v>1000</v>
      </c>
      <c r="BI162">
        <f>($BH$186-$BH$183)/200</f>
        <v>7.4999999999999997E-2</v>
      </c>
    </row>
    <row r="163" spans="1:61" x14ac:dyDescent="0.25">
      <c r="A163">
        <v>162</v>
      </c>
      <c r="D163">
        <v>181.99309</v>
      </c>
      <c r="E163" s="5">
        <v>2</v>
      </c>
      <c r="F163">
        <v>178.99097699999999</v>
      </c>
      <c r="G163" s="2">
        <v>3</v>
      </c>
      <c r="P163">
        <v>2</v>
      </c>
      <c r="Q163" t="str">
        <f>CONCATENATE(C163,E163,G163,I163)</f>
        <v>23</v>
      </c>
      <c r="R163">
        <v>3</v>
      </c>
      <c r="X163" t="s">
        <v>276</v>
      </c>
      <c r="Y163" t="s">
        <v>264</v>
      </c>
      <c r="BG163">
        <v>3</v>
      </c>
      <c r="BH163">
        <v>1008</v>
      </c>
      <c r="BI163">
        <f>($BH$187-$BH$184)/200</f>
        <v>0.1</v>
      </c>
    </row>
    <row r="164" spans="1:61" x14ac:dyDescent="0.25">
      <c r="A164">
        <v>163</v>
      </c>
      <c r="D164">
        <v>181.99309</v>
      </c>
      <c r="E164" s="5">
        <v>2</v>
      </c>
      <c r="F164">
        <v>179.04424899999998</v>
      </c>
      <c r="G164" s="2">
        <v>3</v>
      </c>
      <c r="P164">
        <v>2</v>
      </c>
      <c r="Q164" t="str">
        <f>CONCATENATE(C164,E164,G164,I164)</f>
        <v>23</v>
      </c>
      <c r="R164">
        <v>4</v>
      </c>
      <c r="X164" t="s">
        <v>276</v>
      </c>
      <c r="Y164" t="s">
        <v>265</v>
      </c>
      <c r="BG164">
        <v>4</v>
      </c>
      <c r="BH164">
        <v>1010</v>
      </c>
      <c r="BI164">
        <f>($BH$188-$BH$185)/200</f>
        <v>0.09</v>
      </c>
    </row>
    <row r="165" spans="1:61" x14ac:dyDescent="0.25">
      <c r="A165">
        <v>164</v>
      </c>
      <c r="F165">
        <v>179.009659</v>
      </c>
      <c r="G165" s="2">
        <v>3</v>
      </c>
      <c r="P165">
        <v>1</v>
      </c>
      <c r="Q165" t="str">
        <f>CONCATENATE(C165,E165,G165,I165)</f>
        <v>3</v>
      </c>
      <c r="R165">
        <v>1</v>
      </c>
      <c r="X165" t="s">
        <v>276</v>
      </c>
      <c r="Y165" t="s">
        <v>262</v>
      </c>
      <c r="BG165">
        <v>1</v>
      </c>
      <c r="BH165">
        <v>1015</v>
      </c>
      <c r="BI165">
        <f>($BH$189-$BH$186)/200</f>
        <v>0.08</v>
      </c>
    </row>
    <row r="166" spans="1:61" x14ac:dyDescent="0.25">
      <c r="A166">
        <v>165</v>
      </c>
      <c r="F166">
        <v>178.99567500000001</v>
      </c>
      <c r="G166" s="2">
        <v>3</v>
      </c>
      <c r="H166">
        <v>181.85549399999999</v>
      </c>
      <c r="I166" s="4">
        <v>4</v>
      </c>
      <c r="P166">
        <v>2</v>
      </c>
      <c r="Q166" t="str">
        <f>CONCATENATE(C166,E166,G166,I166)</f>
        <v>34</v>
      </c>
      <c r="R166">
        <v>2</v>
      </c>
      <c r="X166" t="s">
        <v>276</v>
      </c>
      <c r="Y166" t="s">
        <v>263</v>
      </c>
      <c r="AB166" t="s">
        <v>276</v>
      </c>
      <c r="AC166" t="str">
        <f>CONCATENATE($R166,$R167,$R168,$R169)</f>
        <v>2341</v>
      </c>
      <c r="BG166">
        <v>2</v>
      </c>
      <c r="BH166">
        <v>1022</v>
      </c>
      <c r="BI166">
        <f>($BH$190-$BH$187)/200</f>
        <v>7.4999999999999997E-2</v>
      </c>
    </row>
    <row r="167" spans="1:61" x14ac:dyDescent="0.25">
      <c r="A167">
        <v>166</v>
      </c>
      <c r="F167">
        <v>178.94396399999999</v>
      </c>
      <c r="G167" s="2">
        <v>3</v>
      </c>
      <c r="H167">
        <v>181.81116</v>
      </c>
      <c r="I167" s="4">
        <v>4</v>
      </c>
      <c r="P167">
        <v>2</v>
      </c>
      <c r="Q167" t="str">
        <f>CONCATENATE(C167,E167,G167,I167)</f>
        <v>34</v>
      </c>
      <c r="R167">
        <v>3</v>
      </c>
      <c r="X167" t="s">
        <v>276</v>
      </c>
      <c r="Y167" t="s">
        <v>264</v>
      </c>
      <c r="BG167">
        <v>3</v>
      </c>
      <c r="BH167">
        <v>1033</v>
      </c>
      <c r="BI167">
        <f>($BH$191-$BH$188)/200</f>
        <v>0.11</v>
      </c>
    </row>
    <row r="168" spans="1:61" x14ac:dyDescent="0.25">
      <c r="A168">
        <v>167</v>
      </c>
      <c r="F168">
        <v>178.91174899999999</v>
      </c>
      <c r="G168" s="2">
        <v>3</v>
      </c>
      <c r="H168">
        <v>181.80267599999999</v>
      </c>
      <c r="I168" s="4">
        <v>4</v>
      </c>
      <c r="P168">
        <v>2</v>
      </c>
      <c r="Q168" t="str">
        <f>CONCATENATE(C168,E168,G168,I168)</f>
        <v>34</v>
      </c>
      <c r="R168">
        <v>4</v>
      </c>
      <c r="X168" t="s">
        <v>276</v>
      </c>
      <c r="Y168" t="s">
        <v>265</v>
      </c>
      <c r="BG168">
        <v>4</v>
      </c>
      <c r="BH168">
        <v>1035</v>
      </c>
      <c r="BI168">
        <f>($BH$192-$BH$189)/200</f>
        <v>9.5000000000000001E-2</v>
      </c>
    </row>
    <row r="169" spans="1:61" x14ac:dyDescent="0.25">
      <c r="A169">
        <v>168</v>
      </c>
      <c r="F169">
        <v>178.932152</v>
      </c>
      <c r="G169" s="2">
        <v>3</v>
      </c>
      <c r="H169">
        <v>181.83029400000001</v>
      </c>
      <c r="I169" s="4">
        <v>4</v>
      </c>
      <c r="P169">
        <v>2</v>
      </c>
      <c r="Q169" t="str">
        <f>CONCATENATE(C169,E169,G169,I169)</f>
        <v>34</v>
      </c>
      <c r="R169">
        <v>1</v>
      </c>
      <c r="X169" t="s">
        <v>276</v>
      </c>
      <c r="Y169" t="s">
        <v>262</v>
      </c>
      <c r="BG169">
        <v>1</v>
      </c>
      <c r="BH169">
        <v>1036</v>
      </c>
      <c r="BI169">
        <f>($BH$193-$BH$190)/200</f>
        <v>8.5000000000000006E-2</v>
      </c>
    </row>
    <row r="170" spans="1:61" x14ac:dyDescent="0.25">
      <c r="A170">
        <v>169</v>
      </c>
      <c r="F170">
        <v>178.99097699999999</v>
      </c>
      <c r="G170" s="2">
        <v>3</v>
      </c>
      <c r="H170">
        <v>181.792124</v>
      </c>
      <c r="I170" s="4">
        <v>4</v>
      </c>
      <c r="P170">
        <v>2</v>
      </c>
      <c r="Q170" t="str">
        <f>CONCATENATE(C170,E170,G170,I170)</f>
        <v>34</v>
      </c>
      <c r="R170" t="s">
        <v>22</v>
      </c>
      <c r="X170" t="s">
        <v>276</v>
      </c>
      <c r="Y170" t="s">
        <v>263</v>
      </c>
      <c r="BG170" t="s">
        <v>22</v>
      </c>
      <c r="BH170">
        <v>1039</v>
      </c>
      <c r="BI170">
        <f>($BH$194-$BH$191)/200</f>
        <v>0.08</v>
      </c>
    </row>
    <row r="171" spans="1:61" x14ac:dyDescent="0.25">
      <c r="A171">
        <v>170</v>
      </c>
      <c r="B171">
        <v>199.49785500000002</v>
      </c>
      <c r="C171" s="3">
        <v>1</v>
      </c>
      <c r="H171">
        <v>181.79040800000001</v>
      </c>
      <c r="I171" s="4">
        <v>4</v>
      </c>
      <c r="P171">
        <v>2</v>
      </c>
      <c r="Q171" t="str">
        <f>CONCATENATE(C171,E171,G171,I171)</f>
        <v>14</v>
      </c>
      <c r="R171" t="s">
        <v>22</v>
      </c>
      <c r="X171" t="s">
        <v>276</v>
      </c>
      <c r="Y171" t="s">
        <v>264</v>
      </c>
      <c r="BG171" t="s">
        <v>22</v>
      </c>
      <c r="BH171">
        <v>1071</v>
      </c>
      <c r="BI171">
        <f>($BH$195-$BH$192)/200</f>
        <v>0.105</v>
      </c>
    </row>
    <row r="172" spans="1:61" x14ac:dyDescent="0.25">
      <c r="A172">
        <v>171</v>
      </c>
      <c r="B172">
        <v>199.515322</v>
      </c>
      <c r="C172" s="3">
        <v>1</v>
      </c>
      <c r="H172">
        <v>181.81893400000001</v>
      </c>
      <c r="I172" s="4">
        <v>4</v>
      </c>
      <c r="P172">
        <v>2</v>
      </c>
      <c r="Q172" t="str">
        <f>CONCATENATE(C172,E172,G172,I172)</f>
        <v>14</v>
      </c>
      <c r="R172">
        <v>1</v>
      </c>
      <c r="X172" t="s">
        <v>276</v>
      </c>
      <c r="Y172" t="s">
        <v>265</v>
      </c>
      <c r="AB172" t="s">
        <v>274</v>
      </c>
      <c r="AC172" t="str">
        <f>CONCATENATE($R172,$R173,$R174,$R175)</f>
        <v>1423</v>
      </c>
      <c r="BG172">
        <v>1</v>
      </c>
      <c r="BH172">
        <v>1072</v>
      </c>
      <c r="BI172">
        <f>($BH$196-$BH$193)/200</f>
        <v>9.5000000000000001E-2</v>
      </c>
    </row>
    <row r="173" spans="1:61" x14ac:dyDescent="0.25">
      <c r="A173">
        <v>172</v>
      </c>
      <c r="B173">
        <v>199.50391200000001</v>
      </c>
      <c r="C173" s="3">
        <v>1</v>
      </c>
      <c r="H173">
        <v>181.85549399999999</v>
      </c>
      <c r="I173" s="4">
        <v>4</v>
      </c>
      <c r="P173">
        <v>2</v>
      </c>
      <c r="Q173" t="str">
        <f>CONCATENATE(C173,E173,G173,I173)</f>
        <v>14</v>
      </c>
      <c r="R173">
        <v>4</v>
      </c>
      <c r="X173" t="s">
        <v>276</v>
      </c>
      <c r="Y173" t="s">
        <v>262</v>
      </c>
      <c r="BG173">
        <v>4</v>
      </c>
      <c r="BH173">
        <v>1074</v>
      </c>
      <c r="BI173">
        <f>($BH$197-$BH$194)/200</f>
        <v>0.08</v>
      </c>
    </row>
    <row r="174" spans="1:61" x14ac:dyDescent="0.25">
      <c r="A174">
        <v>173</v>
      </c>
      <c r="B174">
        <v>199.51355999999998</v>
      </c>
      <c r="C174" s="3">
        <v>1</v>
      </c>
      <c r="P174">
        <v>1</v>
      </c>
      <c r="Q174" t="str">
        <f>CONCATENATE(C174,E174,G174,I174)</f>
        <v>1</v>
      </c>
      <c r="R174">
        <v>2</v>
      </c>
      <c r="X174" t="s">
        <v>276</v>
      </c>
      <c r="Y174" t="s">
        <v>263</v>
      </c>
      <c r="BG174">
        <v>2</v>
      </c>
      <c r="BH174">
        <v>1087</v>
      </c>
      <c r="BI174">
        <f>($BH$198-$BH$195)/200</f>
        <v>0.09</v>
      </c>
    </row>
    <row r="175" spans="1:61" x14ac:dyDescent="0.25">
      <c r="A175">
        <v>174</v>
      </c>
      <c r="B175">
        <v>199.486086</v>
      </c>
      <c r="C175" s="3">
        <v>1</v>
      </c>
      <c r="P175">
        <v>1</v>
      </c>
      <c r="Q175" t="str">
        <f>CONCATENATE(C175,E175,G175,I175)</f>
        <v>1</v>
      </c>
      <c r="R175">
        <v>3</v>
      </c>
      <c r="X175" t="s">
        <v>276</v>
      </c>
      <c r="Y175" t="s">
        <v>264</v>
      </c>
      <c r="BG175">
        <v>3</v>
      </c>
      <c r="BH175">
        <v>1093</v>
      </c>
      <c r="BI175">
        <f>($BH$199-$BH$196)/200</f>
        <v>0.105</v>
      </c>
    </row>
    <row r="176" spans="1:61" x14ac:dyDescent="0.25">
      <c r="A176">
        <v>175</v>
      </c>
      <c r="B176">
        <v>199.50078099999999</v>
      </c>
      <c r="C176" s="3">
        <v>1</v>
      </c>
      <c r="P176">
        <v>1</v>
      </c>
      <c r="Q176" t="str">
        <f>CONCATENATE(C176,E176,G176,I176)</f>
        <v>1</v>
      </c>
      <c r="R176">
        <v>4</v>
      </c>
      <c r="X176" t="s">
        <v>276</v>
      </c>
      <c r="Y176" t="s">
        <v>265</v>
      </c>
      <c r="AB176" t="s">
        <v>276</v>
      </c>
      <c r="AC176" t="str">
        <f>CONCATENATE($R176,$R177,$R178,$R179)</f>
        <v>4123</v>
      </c>
      <c r="BG176">
        <v>4</v>
      </c>
      <c r="BH176">
        <v>1101</v>
      </c>
      <c r="BI176">
        <f>($BH$200-$BH$197)/200</f>
        <v>0.09</v>
      </c>
    </row>
    <row r="177" spans="1:61" x14ac:dyDescent="0.25">
      <c r="A177">
        <v>176</v>
      </c>
      <c r="B177">
        <v>199.50840600000001</v>
      </c>
      <c r="C177" s="3">
        <v>1</v>
      </c>
      <c r="P177">
        <v>1</v>
      </c>
      <c r="Q177" t="str">
        <f>CONCATENATE(C177,E177,G177,I177)</f>
        <v>1</v>
      </c>
      <c r="R177">
        <v>1</v>
      </c>
      <c r="X177" t="s">
        <v>276</v>
      </c>
      <c r="Y177" t="s">
        <v>262</v>
      </c>
      <c r="BG177">
        <v>1</v>
      </c>
      <c r="BH177">
        <v>1107</v>
      </c>
      <c r="BI177">
        <f>($BH$201-$BH$198)/200</f>
        <v>7.0000000000000007E-2</v>
      </c>
    </row>
    <row r="178" spans="1:61" x14ac:dyDescent="0.25">
      <c r="A178">
        <v>177</v>
      </c>
      <c r="B178">
        <v>199.509669</v>
      </c>
      <c r="C178" s="3">
        <v>1</v>
      </c>
      <c r="D178">
        <v>205.79146800000001</v>
      </c>
      <c r="E178" s="5">
        <v>2</v>
      </c>
      <c r="P178">
        <v>2</v>
      </c>
      <c r="Q178" t="str">
        <f>CONCATENATE(C178,E178,G178,I178)</f>
        <v>12</v>
      </c>
      <c r="R178">
        <v>2</v>
      </c>
      <c r="X178" t="s">
        <v>276</v>
      </c>
      <c r="Y178" t="s">
        <v>263</v>
      </c>
      <c r="BG178">
        <v>2</v>
      </c>
      <c r="BH178">
        <v>1117</v>
      </c>
      <c r="BI178">
        <f>($BH$202-$BH$199)/200</f>
        <v>0.08</v>
      </c>
    </row>
    <row r="179" spans="1:61" x14ac:dyDescent="0.25">
      <c r="A179">
        <v>178</v>
      </c>
      <c r="B179">
        <v>199.524462</v>
      </c>
      <c r="C179" s="3">
        <v>1</v>
      </c>
      <c r="D179">
        <v>205.80308400000001</v>
      </c>
      <c r="E179" s="5">
        <v>2</v>
      </c>
      <c r="P179">
        <v>2</v>
      </c>
      <c r="Q179" t="str">
        <f>CONCATENATE(C179,E179,G179,I179)</f>
        <v>12</v>
      </c>
      <c r="R179">
        <v>3</v>
      </c>
      <c r="X179" t="s">
        <v>276</v>
      </c>
      <c r="Y179" t="s">
        <v>264</v>
      </c>
      <c r="BG179">
        <v>3</v>
      </c>
      <c r="BH179">
        <v>1122</v>
      </c>
      <c r="BI179">
        <f>($BH$203-$BH$200)/200</f>
        <v>0.105</v>
      </c>
    </row>
    <row r="180" spans="1:61" x14ac:dyDescent="0.25">
      <c r="A180">
        <v>179</v>
      </c>
      <c r="B180">
        <v>199.476798</v>
      </c>
      <c r="C180" s="3">
        <v>1</v>
      </c>
      <c r="D180">
        <v>205.785101</v>
      </c>
      <c r="E180" s="5">
        <v>2</v>
      </c>
      <c r="P180">
        <v>2</v>
      </c>
      <c r="Q180" t="str">
        <f>CONCATENATE(C180,E180,G180,I180)</f>
        <v>12</v>
      </c>
      <c r="R180">
        <v>4</v>
      </c>
      <c r="X180" t="s">
        <v>276</v>
      </c>
      <c r="Y180" t="s">
        <v>265</v>
      </c>
      <c r="AB180" t="s">
        <v>276</v>
      </c>
      <c r="AC180" t="str">
        <f>CONCATENATE($R180,$R181,$R182,$R183)</f>
        <v>4123</v>
      </c>
      <c r="BG180">
        <v>4</v>
      </c>
      <c r="BH180">
        <v>1127</v>
      </c>
      <c r="BI180">
        <f>($BH$204-$BH$201)/200</f>
        <v>9.5000000000000001E-2</v>
      </c>
    </row>
    <row r="181" spans="1:61" x14ac:dyDescent="0.25">
      <c r="A181">
        <v>180</v>
      </c>
      <c r="D181">
        <v>205.76743199999999</v>
      </c>
      <c r="E181" s="5">
        <v>2</v>
      </c>
      <c r="P181">
        <v>1</v>
      </c>
      <c r="Q181" t="str">
        <f>CONCATENATE(C181,E181,G181,I181)</f>
        <v>2</v>
      </c>
      <c r="R181">
        <v>1</v>
      </c>
      <c r="X181" t="s">
        <v>276</v>
      </c>
      <c r="Y181" t="s">
        <v>262</v>
      </c>
      <c r="BG181">
        <v>1</v>
      </c>
      <c r="BH181">
        <v>1132</v>
      </c>
      <c r="BI181">
        <f>($BH$205-$BH$202)/200</f>
        <v>7.4999999999999997E-2</v>
      </c>
    </row>
    <row r="182" spans="1:61" x14ac:dyDescent="0.25">
      <c r="A182">
        <v>181</v>
      </c>
      <c r="D182">
        <v>205.76834300000002</v>
      </c>
      <c r="E182" s="5">
        <v>2</v>
      </c>
      <c r="P182">
        <v>1</v>
      </c>
      <c r="Q182" t="str">
        <f>CONCATENATE(C182,E182,G182,I182)</f>
        <v>2</v>
      </c>
      <c r="R182">
        <v>2</v>
      </c>
      <c r="X182" t="s">
        <v>276</v>
      </c>
      <c r="Y182" t="s">
        <v>263</v>
      </c>
      <c r="BG182">
        <v>2</v>
      </c>
      <c r="BH182">
        <v>1140</v>
      </c>
      <c r="BI182">
        <f>($BH$206-$BH$203)/200</f>
        <v>0.08</v>
      </c>
    </row>
    <row r="183" spans="1:61" x14ac:dyDescent="0.25">
      <c r="A183">
        <v>182</v>
      </c>
      <c r="D183">
        <v>205.78399100000001</v>
      </c>
      <c r="E183" s="5">
        <v>2</v>
      </c>
      <c r="P183">
        <v>1</v>
      </c>
      <c r="Q183" t="str">
        <f>CONCATENATE(C183,E183,G183,I183)</f>
        <v>2</v>
      </c>
      <c r="R183">
        <v>3</v>
      </c>
      <c r="X183" t="s">
        <v>276</v>
      </c>
      <c r="Y183" t="s">
        <v>264</v>
      </c>
      <c r="BG183">
        <v>3</v>
      </c>
      <c r="BH183">
        <v>1147</v>
      </c>
      <c r="BI183">
        <f>($BH$207-$BH$204)/200</f>
        <v>0.1</v>
      </c>
    </row>
    <row r="184" spans="1:61" x14ac:dyDescent="0.25">
      <c r="A184">
        <v>183</v>
      </c>
      <c r="D184">
        <v>205.816058</v>
      </c>
      <c r="E184" s="5">
        <v>2</v>
      </c>
      <c r="P184">
        <v>1</v>
      </c>
      <c r="Q184" t="str">
        <f>CONCATENATE(C184,E184,G184,I184)</f>
        <v>2</v>
      </c>
      <c r="R184">
        <v>4</v>
      </c>
      <c r="X184" t="s">
        <v>276</v>
      </c>
      <c r="Y184" t="s">
        <v>265</v>
      </c>
      <c r="AB184" t="s">
        <v>276</v>
      </c>
      <c r="AC184" t="str">
        <f>CONCATENATE($R184,$R185,$R186,$R187)</f>
        <v>4123</v>
      </c>
      <c r="BG184">
        <v>4</v>
      </c>
      <c r="BH184">
        <v>1150</v>
      </c>
      <c r="BI184">
        <f>($BH$208-$BH$205)/200</f>
        <v>0.1</v>
      </c>
    </row>
    <row r="185" spans="1:61" x14ac:dyDescent="0.25">
      <c r="A185">
        <v>184</v>
      </c>
      <c r="D185">
        <v>205.842364</v>
      </c>
      <c r="E185" s="5">
        <v>2</v>
      </c>
      <c r="F185">
        <v>203.38378</v>
      </c>
      <c r="G185" s="2">
        <v>3</v>
      </c>
      <c r="P185">
        <v>2</v>
      </c>
      <c r="Q185" t="str">
        <f>CONCATENATE(C185,E185,G185,I185)</f>
        <v>23</v>
      </c>
      <c r="R185">
        <v>1</v>
      </c>
      <c r="X185" t="s">
        <v>276</v>
      </c>
      <c r="Y185" t="s">
        <v>262</v>
      </c>
      <c r="BG185">
        <v>1</v>
      </c>
      <c r="BH185">
        <v>1155</v>
      </c>
      <c r="BI185">
        <f>($BH$209-$BH$206)/200</f>
        <v>0.08</v>
      </c>
    </row>
    <row r="186" spans="1:61" x14ac:dyDescent="0.25">
      <c r="A186">
        <v>185</v>
      </c>
      <c r="D186">
        <v>205.79146800000001</v>
      </c>
      <c r="E186" s="5">
        <v>2</v>
      </c>
      <c r="F186">
        <v>203.44916799999999</v>
      </c>
      <c r="G186" s="2">
        <v>3</v>
      </c>
      <c r="P186">
        <v>2</v>
      </c>
      <c r="Q186" t="str">
        <f>CONCATENATE(C186,E186,G186,I186)</f>
        <v>23</v>
      </c>
      <c r="R186">
        <v>2</v>
      </c>
      <c r="X186" t="s">
        <v>276</v>
      </c>
      <c r="Y186" t="s">
        <v>263</v>
      </c>
      <c r="BG186">
        <v>2</v>
      </c>
      <c r="BH186">
        <v>1162</v>
      </c>
      <c r="BI186">
        <f>($BH$210-$BH$207)/200</f>
        <v>0.1</v>
      </c>
    </row>
    <row r="187" spans="1:61" x14ac:dyDescent="0.25">
      <c r="A187">
        <v>186</v>
      </c>
      <c r="D187">
        <v>205.79146800000001</v>
      </c>
      <c r="E187" s="5">
        <v>2</v>
      </c>
      <c r="F187">
        <v>203.466387</v>
      </c>
      <c r="G187" s="2">
        <v>3</v>
      </c>
      <c r="P187">
        <v>2</v>
      </c>
      <c r="Q187" t="str">
        <f>CONCATENATE(C187,E187,G187,I187)</f>
        <v>23</v>
      </c>
      <c r="R187">
        <v>3</v>
      </c>
      <c r="X187" t="s">
        <v>276</v>
      </c>
      <c r="Y187" t="s">
        <v>264</v>
      </c>
      <c r="BG187">
        <v>3</v>
      </c>
      <c r="BH187">
        <v>1170</v>
      </c>
      <c r="BI187">
        <f>($BH$211-$BH$208)/200</f>
        <v>0.105</v>
      </c>
    </row>
    <row r="188" spans="1:61" x14ac:dyDescent="0.25">
      <c r="A188">
        <v>187</v>
      </c>
      <c r="F188">
        <v>203.47411199999999</v>
      </c>
      <c r="G188" s="2">
        <v>3</v>
      </c>
      <c r="H188">
        <v>205.72875099999999</v>
      </c>
      <c r="I188" s="4">
        <v>4</v>
      </c>
      <c r="P188">
        <v>2</v>
      </c>
      <c r="Q188" t="str">
        <f>CONCATENATE(C188,E188,G188,I188)</f>
        <v>34</v>
      </c>
      <c r="R188">
        <v>4</v>
      </c>
      <c r="X188" t="s">
        <v>276</v>
      </c>
      <c r="Y188" t="s">
        <v>265</v>
      </c>
      <c r="AB188" t="s">
        <v>276</v>
      </c>
      <c r="AC188" t="str">
        <f>CONCATENATE($R188,$R189,$R190,$R191)</f>
        <v>4123</v>
      </c>
      <c r="BG188">
        <v>4</v>
      </c>
      <c r="BH188">
        <v>1173</v>
      </c>
      <c r="BI188">
        <f>($BH$212-$BH$209)/200</f>
        <v>0.11</v>
      </c>
    </row>
    <row r="189" spans="1:61" x14ac:dyDescent="0.25">
      <c r="A189">
        <v>188</v>
      </c>
      <c r="F189">
        <v>203.498347</v>
      </c>
      <c r="G189" s="2">
        <v>3</v>
      </c>
      <c r="H189">
        <v>205.72511499999999</v>
      </c>
      <c r="I189" s="4">
        <v>4</v>
      </c>
      <c r="P189">
        <v>2</v>
      </c>
      <c r="Q189" t="str">
        <f>CONCATENATE(C189,E189,G189,I189)</f>
        <v>34</v>
      </c>
      <c r="R189">
        <v>1</v>
      </c>
      <c r="X189" t="s">
        <v>276</v>
      </c>
      <c r="Y189" t="s">
        <v>262</v>
      </c>
      <c r="BG189">
        <v>1</v>
      </c>
      <c r="BH189">
        <v>1178</v>
      </c>
      <c r="BI189">
        <f>($BH$213-$BH$210)/200</f>
        <v>7.4999999999999997E-2</v>
      </c>
    </row>
    <row r="190" spans="1:61" x14ac:dyDescent="0.25">
      <c r="A190">
        <v>189</v>
      </c>
      <c r="F190">
        <v>203.483653</v>
      </c>
      <c r="G190" s="2">
        <v>3</v>
      </c>
      <c r="H190">
        <v>205.72698500000001</v>
      </c>
      <c r="I190" s="4">
        <v>4</v>
      </c>
      <c r="P190">
        <v>2</v>
      </c>
      <c r="Q190" t="str">
        <f>CONCATENATE(C190,E190,G190,I190)</f>
        <v>34</v>
      </c>
      <c r="R190">
        <v>2</v>
      </c>
      <c r="X190" t="s">
        <v>276</v>
      </c>
      <c r="Y190" t="s">
        <v>263</v>
      </c>
      <c r="BG190">
        <v>2</v>
      </c>
      <c r="BH190">
        <v>1185</v>
      </c>
      <c r="BI190">
        <f>($BH$214-$BH$211)/200</f>
        <v>0.12</v>
      </c>
    </row>
    <row r="191" spans="1:61" x14ac:dyDescent="0.25">
      <c r="A191">
        <v>190</v>
      </c>
      <c r="F191">
        <v>203.420592</v>
      </c>
      <c r="G191" s="2">
        <v>3</v>
      </c>
      <c r="H191">
        <v>205.765513</v>
      </c>
      <c r="I191" s="4">
        <v>4</v>
      </c>
      <c r="P191">
        <v>2</v>
      </c>
      <c r="Q191" t="str">
        <f>CONCATENATE(C191,E191,G191,I191)</f>
        <v>34</v>
      </c>
      <c r="R191">
        <v>3</v>
      </c>
      <c r="X191" t="s">
        <v>276</v>
      </c>
      <c r="Y191" t="s">
        <v>264</v>
      </c>
      <c r="BG191">
        <v>3</v>
      </c>
      <c r="BH191">
        <v>1195</v>
      </c>
      <c r="BI191">
        <f>($BH$215-$BH$212)/200</f>
        <v>0.1</v>
      </c>
    </row>
    <row r="192" spans="1:61" x14ac:dyDescent="0.25">
      <c r="A192">
        <v>191</v>
      </c>
      <c r="F192">
        <v>203.42997600000001</v>
      </c>
      <c r="G192" s="2">
        <v>3</v>
      </c>
      <c r="H192">
        <v>205.78035599999998</v>
      </c>
      <c r="I192" s="4">
        <v>4</v>
      </c>
      <c r="P192">
        <v>2</v>
      </c>
      <c r="Q192" t="str">
        <f>CONCATENATE(C192,E192,G192,I192)</f>
        <v>34</v>
      </c>
      <c r="R192">
        <v>4</v>
      </c>
      <c r="X192" t="s">
        <v>276</v>
      </c>
      <c r="Y192" t="s">
        <v>265</v>
      </c>
      <c r="AB192" t="s">
        <v>276</v>
      </c>
      <c r="AC192" t="str">
        <f>CONCATENATE($R192,$R193,$R194,$R195)</f>
        <v>4123</v>
      </c>
      <c r="BG192">
        <v>4</v>
      </c>
      <c r="BH192">
        <v>1197</v>
      </c>
      <c r="BI192">
        <f>($BH$216-$BH$213)/200</f>
        <v>0.14499999999999999</v>
      </c>
    </row>
    <row r="193" spans="1:61" x14ac:dyDescent="0.25">
      <c r="A193">
        <v>192</v>
      </c>
      <c r="B193">
        <v>220.44690700000001</v>
      </c>
      <c r="C193" s="3">
        <v>1</v>
      </c>
      <c r="F193">
        <v>203.38378</v>
      </c>
      <c r="G193" s="2">
        <v>3</v>
      </c>
      <c r="H193">
        <v>205.77622099999999</v>
      </c>
      <c r="I193" s="4">
        <v>4</v>
      </c>
      <c r="P193">
        <v>3</v>
      </c>
      <c r="Q193" t="str">
        <f>CONCATENATE(C193,E193,G193,I193)</f>
        <v>134</v>
      </c>
      <c r="R193">
        <v>1</v>
      </c>
      <c r="X193" t="s">
        <v>276</v>
      </c>
      <c r="Y193" t="s">
        <v>262</v>
      </c>
      <c r="BG193">
        <v>1</v>
      </c>
      <c r="BH193">
        <v>1202</v>
      </c>
      <c r="BI193">
        <f>($BH$217-$BH$214)/200</f>
        <v>0.08</v>
      </c>
    </row>
    <row r="194" spans="1:61" x14ac:dyDescent="0.25">
      <c r="A194">
        <v>193</v>
      </c>
      <c r="B194">
        <v>220.34309300000001</v>
      </c>
      <c r="C194" s="3">
        <v>1</v>
      </c>
      <c r="H194">
        <v>205.77056400000001</v>
      </c>
      <c r="I194" s="4">
        <v>4</v>
      </c>
      <c r="P194">
        <v>2</v>
      </c>
      <c r="Q194" t="str">
        <f>CONCATENATE(C194,E194,G194,I194)</f>
        <v>14</v>
      </c>
      <c r="R194">
        <v>2</v>
      </c>
      <c r="X194" t="s">
        <v>276</v>
      </c>
      <c r="Y194" t="s">
        <v>262</v>
      </c>
      <c r="BG194">
        <v>2</v>
      </c>
      <c r="BH194">
        <v>1211</v>
      </c>
      <c r="BI194">
        <f>($BH$223-$BH$220)/200</f>
        <v>0.09</v>
      </c>
    </row>
    <row r="195" spans="1:61" x14ac:dyDescent="0.25">
      <c r="A195">
        <v>194</v>
      </c>
      <c r="B195">
        <v>220.34933000000001</v>
      </c>
      <c r="C195" s="3">
        <v>1</v>
      </c>
      <c r="H195">
        <v>205.698859</v>
      </c>
      <c r="I195" s="4">
        <v>4</v>
      </c>
      <c r="P195">
        <v>2</v>
      </c>
      <c r="Q195" t="str">
        <f>CONCATENATE(C195,E195,G195,I195)</f>
        <v>14</v>
      </c>
      <c r="R195">
        <v>3</v>
      </c>
      <c r="X195" t="s">
        <v>276</v>
      </c>
      <c r="Y195" t="s">
        <v>263</v>
      </c>
      <c r="BG195">
        <v>3</v>
      </c>
      <c r="BH195">
        <v>1218</v>
      </c>
      <c r="BI195">
        <f>($BH$224-$BH$221)/200</f>
        <v>9.5000000000000001E-2</v>
      </c>
    </row>
    <row r="196" spans="1:61" x14ac:dyDescent="0.25">
      <c r="A196">
        <v>195</v>
      </c>
      <c r="B196">
        <v>220.31567000000001</v>
      </c>
      <c r="C196" s="3">
        <v>1</v>
      </c>
      <c r="P196">
        <v>1</v>
      </c>
      <c r="Q196" t="str">
        <f>CONCATENATE(C196,E196,G196,I196)</f>
        <v>1</v>
      </c>
      <c r="R196">
        <v>4</v>
      </c>
      <c r="X196" t="s">
        <v>276</v>
      </c>
      <c r="Y196" t="s">
        <v>264</v>
      </c>
      <c r="AB196" t="s">
        <v>276</v>
      </c>
      <c r="AC196" t="str">
        <f>CONCATENATE($R196,$R197,$R198,$R199)</f>
        <v>4123</v>
      </c>
      <c r="BG196">
        <v>4</v>
      </c>
      <c r="BH196">
        <v>1221</v>
      </c>
      <c r="BI196">
        <f>($BH$225-$BH$222)/200</f>
        <v>0.115</v>
      </c>
    </row>
    <row r="197" spans="1:61" x14ac:dyDescent="0.25">
      <c r="A197">
        <v>196</v>
      </c>
      <c r="B197">
        <v>220.32520700000001</v>
      </c>
      <c r="C197" s="3">
        <v>1</v>
      </c>
      <c r="P197">
        <v>1</v>
      </c>
      <c r="Q197" t="str">
        <f>CONCATENATE(C197,E197,G197,I197)</f>
        <v>1</v>
      </c>
      <c r="R197">
        <v>1</v>
      </c>
      <c r="X197" t="s">
        <v>276</v>
      </c>
      <c r="Y197" t="s">
        <v>265</v>
      </c>
      <c r="BG197">
        <v>1</v>
      </c>
      <c r="BH197">
        <v>1227</v>
      </c>
      <c r="BI197">
        <f>($BH$226-$BH$223)/200</f>
        <v>9.5000000000000001E-2</v>
      </c>
    </row>
    <row r="198" spans="1:61" x14ac:dyDescent="0.25">
      <c r="A198">
        <v>197</v>
      </c>
      <c r="B198">
        <v>220.351598</v>
      </c>
      <c r="C198" s="3">
        <v>1</v>
      </c>
      <c r="P198">
        <v>1</v>
      </c>
      <c r="Q198" t="str">
        <f>CONCATENATE(C198,E198,G198,I198)</f>
        <v>1</v>
      </c>
      <c r="R198">
        <v>2</v>
      </c>
      <c r="X198" t="s">
        <v>276</v>
      </c>
      <c r="Y198" t="s">
        <v>262</v>
      </c>
      <c r="BG198">
        <v>2</v>
      </c>
      <c r="BH198">
        <v>1236</v>
      </c>
      <c r="BI198">
        <f>($BH$227-$BH$224)/200</f>
        <v>8.5000000000000006E-2</v>
      </c>
    </row>
    <row r="199" spans="1:61" x14ac:dyDescent="0.25">
      <c r="A199">
        <v>198</v>
      </c>
      <c r="B199">
        <v>220.28984600000001</v>
      </c>
      <c r="C199" s="3">
        <v>1</v>
      </c>
      <c r="P199">
        <v>1</v>
      </c>
      <c r="Q199" t="str">
        <f>CONCATENATE(C199,E199,G199,I199)</f>
        <v>1</v>
      </c>
      <c r="R199">
        <v>3</v>
      </c>
      <c r="X199" t="s">
        <v>276</v>
      </c>
      <c r="Y199" t="s">
        <v>263</v>
      </c>
      <c r="BG199">
        <v>3</v>
      </c>
      <c r="BH199">
        <v>1242</v>
      </c>
      <c r="BI199">
        <f>($BH$228-$BH$225)/200</f>
        <v>0.09</v>
      </c>
    </row>
    <row r="200" spans="1:61" x14ac:dyDescent="0.25">
      <c r="A200">
        <v>199</v>
      </c>
      <c r="B200">
        <v>220.26613399999999</v>
      </c>
      <c r="C200" s="3">
        <v>1</v>
      </c>
      <c r="D200">
        <v>226.33391800000001</v>
      </c>
      <c r="E200" s="5">
        <v>2</v>
      </c>
      <c r="P200">
        <v>2</v>
      </c>
      <c r="Q200" t="str">
        <f>CONCATENATE(C200,E200,G200,I200)</f>
        <v>12</v>
      </c>
      <c r="R200">
        <v>4</v>
      </c>
      <c r="X200" t="s">
        <v>276</v>
      </c>
      <c r="Y200" t="s">
        <v>264</v>
      </c>
      <c r="AB200" t="s">
        <v>276</v>
      </c>
      <c r="AC200" t="str">
        <f>CONCATENATE($R200,$R201,$R202,$R203)</f>
        <v>4123</v>
      </c>
      <c r="BG200">
        <v>4</v>
      </c>
      <c r="BH200">
        <v>1245</v>
      </c>
      <c r="BI200">
        <f>($BH$229-$BH$226)/200</f>
        <v>0.105</v>
      </c>
    </row>
    <row r="201" spans="1:61" x14ac:dyDescent="0.25">
      <c r="A201">
        <v>200</v>
      </c>
      <c r="B201">
        <v>220.192938</v>
      </c>
      <c r="C201" s="3">
        <v>1</v>
      </c>
      <c r="D201">
        <v>226.35154700000001</v>
      </c>
      <c r="E201" s="5">
        <v>2</v>
      </c>
      <c r="P201">
        <v>2</v>
      </c>
      <c r="Q201" t="str">
        <f>CONCATENATE(C201,E201,G201,I201)</f>
        <v>12</v>
      </c>
      <c r="R201">
        <v>1</v>
      </c>
      <c r="X201" t="s">
        <v>276</v>
      </c>
      <c r="Y201" t="s">
        <v>265</v>
      </c>
      <c r="BG201">
        <v>1</v>
      </c>
      <c r="BH201">
        <v>1250</v>
      </c>
      <c r="BI201">
        <f>($BH$230-$BH$227)/200</f>
        <v>8.5000000000000006E-2</v>
      </c>
    </row>
    <row r="202" spans="1:61" x14ac:dyDescent="0.25">
      <c r="A202">
        <v>201</v>
      </c>
      <c r="B202">
        <v>220.44690700000001</v>
      </c>
      <c r="C202" s="3">
        <v>1</v>
      </c>
      <c r="D202">
        <v>226.33664999999999</v>
      </c>
      <c r="E202" s="5">
        <v>2</v>
      </c>
      <c r="P202">
        <v>2</v>
      </c>
      <c r="Q202" t="str">
        <f>CONCATENATE(C202,E202,G202,I202)</f>
        <v>12</v>
      </c>
      <c r="R202">
        <v>2</v>
      </c>
      <c r="X202" t="s">
        <v>276</v>
      </c>
      <c r="Y202" t="s">
        <v>262</v>
      </c>
      <c r="BG202">
        <v>2</v>
      </c>
      <c r="BH202">
        <v>1258</v>
      </c>
      <c r="BI202">
        <f>($BH$231-$BH$228)/200</f>
        <v>7.0000000000000007E-2</v>
      </c>
    </row>
    <row r="203" spans="1:61" x14ac:dyDescent="0.25">
      <c r="A203">
        <v>202</v>
      </c>
      <c r="D203">
        <v>226.30257699999999</v>
      </c>
      <c r="E203" s="5">
        <v>2</v>
      </c>
      <c r="P203">
        <v>1</v>
      </c>
      <c r="Q203" t="str">
        <f>CONCATENATE(C203,E203,G203,I203)</f>
        <v>2</v>
      </c>
      <c r="R203">
        <v>3</v>
      </c>
      <c r="X203" t="s">
        <v>276</v>
      </c>
      <c r="Y203" t="s">
        <v>263</v>
      </c>
      <c r="BG203">
        <v>3</v>
      </c>
      <c r="BH203">
        <v>1266</v>
      </c>
      <c r="BI203">
        <f>($BH$232-$BH$229)/200</f>
        <v>0.08</v>
      </c>
    </row>
    <row r="204" spans="1:61" x14ac:dyDescent="0.25">
      <c r="A204">
        <v>203</v>
      </c>
      <c r="D204">
        <v>226.313661</v>
      </c>
      <c r="E204" s="5">
        <v>2</v>
      </c>
      <c r="P204">
        <v>1</v>
      </c>
      <c r="Q204" t="str">
        <f>CONCATENATE(C204,E204,G204,I204)</f>
        <v>2</v>
      </c>
      <c r="R204">
        <v>4</v>
      </c>
      <c r="X204" t="s">
        <v>276</v>
      </c>
      <c r="Y204" t="s">
        <v>264</v>
      </c>
      <c r="AB204" t="s">
        <v>276</v>
      </c>
      <c r="AC204" t="str">
        <f>CONCATENATE($R204,$R205,$R206,$R207)</f>
        <v>4123</v>
      </c>
      <c r="BG204">
        <v>4</v>
      </c>
      <c r="BH204">
        <v>1269</v>
      </c>
      <c r="BI204">
        <f>($BH$233-$BH$230)/200</f>
        <v>0.105</v>
      </c>
    </row>
    <row r="205" spans="1:61" x14ac:dyDescent="0.25">
      <c r="A205">
        <v>204</v>
      </c>
      <c r="D205">
        <v>226.32108299999999</v>
      </c>
      <c r="E205" s="5">
        <v>2</v>
      </c>
      <c r="P205">
        <v>1</v>
      </c>
      <c r="Q205" t="str">
        <f>CONCATENATE(C205,E205,G205,I205)</f>
        <v>2</v>
      </c>
      <c r="R205">
        <v>1</v>
      </c>
      <c r="X205" t="s">
        <v>276</v>
      </c>
      <c r="Y205" t="s">
        <v>265</v>
      </c>
      <c r="BG205">
        <v>1</v>
      </c>
      <c r="BH205">
        <v>1273</v>
      </c>
      <c r="BI205">
        <f>($BH$234-$BH$231)/200</f>
        <v>0.09</v>
      </c>
    </row>
    <row r="206" spans="1:61" x14ac:dyDescent="0.25">
      <c r="A206">
        <v>205</v>
      </c>
      <c r="D206">
        <v>226.331031</v>
      </c>
      <c r="E206" s="5">
        <v>2</v>
      </c>
      <c r="P206">
        <v>1</v>
      </c>
      <c r="Q206" t="str">
        <f>CONCATENATE(C206,E206,G206,I206)</f>
        <v>2</v>
      </c>
      <c r="R206">
        <v>2</v>
      </c>
      <c r="X206" t="s">
        <v>276</v>
      </c>
      <c r="Y206" t="s">
        <v>262</v>
      </c>
      <c r="BG206">
        <v>2</v>
      </c>
      <c r="BH206">
        <v>1282</v>
      </c>
      <c r="BI206">
        <f>($BH$235-$BH$232)/200</f>
        <v>7.4999999999999997E-2</v>
      </c>
    </row>
    <row r="207" spans="1:61" x14ac:dyDescent="0.25">
      <c r="A207">
        <v>206</v>
      </c>
      <c r="D207">
        <v>226.33391800000001</v>
      </c>
      <c r="E207" s="5">
        <v>2</v>
      </c>
      <c r="F207">
        <v>222.740207</v>
      </c>
      <c r="G207" s="2">
        <v>3</v>
      </c>
      <c r="P207">
        <v>2</v>
      </c>
      <c r="Q207" t="str">
        <f>CONCATENATE(C207,E207,G207,I207)</f>
        <v>23</v>
      </c>
      <c r="R207">
        <v>3</v>
      </c>
      <c r="X207" t="s">
        <v>276</v>
      </c>
      <c r="Y207" t="s">
        <v>263</v>
      </c>
      <c r="BG207">
        <v>3</v>
      </c>
      <c r="BH207">
        <v>1289</v>
      </c>
      <c r="BI207">
        <f>($BH$236-$BH$233)/200</f>
        <v>7.0000000000000007E-2</v>
      </c>
    </row>
    <row r="208" spans="1:61" x14ac:dyDescent="0.25">
      <c r="A208">
        <v>207</v>
      </c>
      <c r="D208">
        <v>226.33391800000001</v>
      </c>
      <c r="E208" s="5">
        <v>2</v>
      </c>
      <c r="F208">
        <v>222.734846</v>
      </c>
      <c r="G208" s="2">
        <v>3</v>
      </c>
      <c r="P208">
        <v>2</v>
      </c>
      <c r="Q208" t="str">
        <f>CONCATENATE(C208,E208,G208,I208)</f>
        <v>23</v>
      </c>
      <c r="R208">
        <v>4</v>
      </c>
      <c r="X208" t="s">
        <v>276</v>
      </c>
      <c r="Y208" t="s">
        <v>264</v>
      </c>
      <c r="AB208" t="s">
        <v>276</v>
      </c>
      <c r="AC208" t="str">
        <f>CONCATENATE($R208,$R209,$R210,$R211)</f>
        <v>4123</v>
      </c>
      <c r="BG208">
        <v>4</v>
      </c>
      <c r="BH208">
        <v>1293</v>
      </c>
      <c r="BI208">
        <f>($BH$237-$BH$234)/200</f>
        <v>0.105</v>
      </c>
    </row>
    <row r="209" spans="1:61" x14ac:dyDescent="0.25">
      <c r="A209">
        <v>208</v>
      </c>
      <c r="D209">
        <v>226.33391800000001</v>
      </c>
      <c r="E209" s="5">
        <v>2</v>
      </c>
      <c r="F209">
        <v>222.765671</v>
      </c>
      <c r="G209" s="2">
        <v>3</v>
      </c>
      <c r="P209">
        <v>2</v>
      </c>
      <c r="Q209" t="str">
        <f>CONCATENATE(C209,E209,G209,I209)</f>
        <v>23</v>
      </c>
      <c r="R209">
        <v>1</v>
      </c>
      <c r="X209" t="s">
        <v>276</v>
      </c>
      <c r="Y209" t="s">
        <v>265</v>
      </c>
      <c r="BG209">
        <v>1</v>
      </c>
      <c r="BH209">
        <v>1298</v>
      </c>
      <c r="BI209">
        <f>($BH$238-$BH$235)/200</f>
        <v>0.09</v>
      </c>
    </row>
    <row r="210" spans="1:61" x14ac:dyDescent="0.25">
      <c r="A210">
        <v>209</v>
      </c>
      <c r="F210">
        <v>222.71912399999999</v>
      </c>
      <c r="G210" s="2">
        <v>3</v>
      </c>
      <c r="H210">
        <v>225.598815</v>
      </c>
      <c r="I210" s="4">
        <v>4</v>
      </c>
      <c r="P210">
        <v>2</v>
      </c>
      <c r="Q210" t="str">
        <f>CONCATENATE(C210,E210,G210,I210)</f>
        <v>34</v>
      </c>
      <c r="R210">
        <v>2</v>
      </c>
      <c r="X210" t="s">
        <v>276</v>
      </c>
      <c r="Y210" t="s">
        <v>262</v>
      </c>
      <c r="BG210">
        <v>2</v>
      </c>
      <c r="BH210">
        <v>1309</v>
      </c>
      <c r="BI210">
        <f>($BH$239-$BH$236)/200</f>
        <v>0.08</v>
      </c>
    </row>
    <row r="211" spans="1:61" x14ac:dyDescent="0.25">
      <c r="A211">
        <v>210</v>
      </c>
      <c r="F211">
        <v>222.699175</v>
      </c>
      <c r="G211" s="2">
        <v>3</v>
      </c>
      <c r="H211">
        <v>225.640928</v>
      </c>
      <c r="I211" s="4">
        <v>4</v>
      </c>
      <c r="P211">
        <v>2</v>
      </c>
      <c r="Q211" t="str">
        <f>CONCATENATE(C211,E211,G211,I211)</f>
        <v>34</v>
      </c>
      <c r="R211">
        <v>3</v>
      </c>
      <c r="X211" t="s">
        <v>276</v>
      </c>
      <c r="Y211" t="s">
        <v>263</v>
      </c>
      <c r="BG211">
        <v>3</v>
      </c>
      <c r="BH211">
        <v>1314</v>
      </c>
      <c r="BI211">
        <f>($BH$240-$BH$237)/200</f>
        <v>7.4999999999999997E-2</v>
      </c>
    </row>
    <row r="212" spans="1:61" x14ac:dyDescent="0.25">
      <c r="A212">
        <v>211</v>
      </c>
      <c r="F212">
        <v>222.67871099999999</v>
      </c>
      <c r="G212" s="2">
        <v>3</v>
      </c>
      <c r="H212">
        <v>225.64721700000001</v>
      </c>
      <c r="I212" s="4">
        <v>4</v>
      </c>
      <c r="P212">
        <v>2</v>
      </c>
      <c r="Q212" t="str">
        <f>CONCATENATE(C212,E212,G212,I212)</f>
        <v>34</v>
      </c>
      <c r="R212">
        <v>4</v>
      </c>
      <c r="X212" t="s">
        <v>276</v>
      </c>
      <c r="Y212" t="s">
        <v>264</v>
      </c>
      <c r="AB212" t="s">
        <v>276</v>
      </c>
      <c r="AC212" t="str">
        <f>CONCATENATE($R212,$R213,$R214,$R215)</f>
        <v>4123</v>
      </c>
      <c r="BG212">
        <v>4</v>
      </c>
      <c r="BH212">
        <v>1320</v>
      </c>
      <c r="BI212">
        <f>($BH$241-$BH$238)/200</f>
        <v>0.105</v>
      </c>
    </row>
    <row r="213" spans="1:61" x14ac:dyDescent="0.25">
      <c r="A213">
        <v>212</v>
      </c>
      <c r="F213">
        <v>222.601032</v>
      </c>
      <c r="G213" s="2">
        <v>3</v>
      </c>
      <c r="H213">
        <v>225.58587700000001</v>
      </c>
      <c r="I213" s="4">
        <v>4</v>
      </c>
      <c r="P213">
        <v>2</v>
      </c>
      <c r="Q213" t="str">
        <f>CONCATENATE(C213,E213,G213,I213)</f>
        <v>34</v>
      </c>
      <c r="R213">
        <v>1</v>
      </c>
      <c r="X213" t="s">
        <v>276</v>
      </c>
      <c r="Y213" t="s">
        <v>265</v>
      </c>
      <c r="BG213">
        <v>1</v>
      </c>
      <c r="BH213">
        <v>1324</v>
      </c>
      <c r="BI213">
        <f>($BH$242-$BH$239)/200</f>
        <v>0.09</v>
      </c>
    </row>
    <row r="214" spans="1:61" x14ac:dyDescent="0.25">
      <c r="A214">
        <v>213</v>
      </c>
      <c r="F214">
        <v>222.73134099999999</v>
      </c>
      <c r="G214" s="2">
        <v>3</v>
      </c>
      <c r="H214">
        <v>225.54082499999998</v>
      </c>
      <c r="I214" s="4">
        <v>4</v>
      </c>
      <c r="P214">
        <v>2</v>
      </c>
      <c r="Q214" t="str">
        <f>CONCATENATE(C214,E214,G214,I214)</f>
        <v>34</v>
      </c>
      <c r="R214">
        <v>2</v>
      </c>
      <c r="X214" t="s">
        <v>276</v>
      </c>
      <c r="Y214" t="s">
        <v>262</v>
      </c>
      <c r="BG214">
        <v>2</v>
      </c>
      <c r="BH214">
        <v>1338</v>
      </c>
      <c r="BI214">
        <f>($BH$243-$BH$240)/200</f>
        <v>7.4999999999999997E-2</v>
      </c>
    </row>
    <row r="215" spans="1:61" x14ac:dyDescent="0.25">
      <c r="A215">
        <v>214</v>
      </c>
      <c r="B215">
        <v>242.03227100000001</v>
      </c>
      <c r="C215" s="3">
        <v>1</v>
      </c>
      <c r="F215">
        <v>222.740207</v>
      </c>
      <c r="G215" s="2">
        <v>3</v>
      </c>
      <c r="H215">
        <v>225.571495</v>
      </c>
      <c r="I215" s="4">
        <v>4</v>
      </c>
      <c r="P215">
        <v>3</v>
      </c>
      <c r="Q215" t="str">
        <f>CONCATENATE(C215,E215,G215,I215)</f>
        <v>134</v>
      </c>
      <c r="R215">
        <v>3</v>
      </c>
      <c r="X215" t="s">
        <v>276</v>
      </c>
      <c r="Y215" t="s">
        <v>263</v>
      </c>
      <c r="BG215">
        <v>3</v>
      </c>
      <c r="BH215">
        <v>1340</v>
      </c>
      <c r="BI215">
        <f>($BH$244-$BH$241)/200</f>
        <v>7.4999999999999997E-2</v>
      </c>
    </row>
    <row r="216" spans="1:61" x14ac:dyDescent="0.25">
      <c r="A216">
        <v>215</v>
      </c>
      <c r="B216">
        <v>241.97644500000001</v>
      </c>
      <c r="C216" s="3">
        <v>1</v>
      </c>
      <c r="H216">
        <v>225.53412399999999</v>
      </c>
      <c r="I216" s="4">
        <v>4</v>
      </c>
      <c r="P216">
        <v>2</v>
      </c>
      <c r="Q216" t="str">
        <f>CONCATENATE(C216,E216,G216,I216)</f>
        <v>14</v>
      </c>
      <c r="R216">
        <v>4</v>
      </c>
      <c r="X216" t="s">
        <v>276</v>
      </c>
      <c r="Y216" t="s">
        <v>264</v>
      </c>
      <c r="BG216">
        <v>4</v>
      </c>
      <c r="BH216">
        <v>1353</v>
      </c>
      <c r="BI216">
        <f>($BH$245-$BH$242)/200</f>
        <v>0.105</v>
      </c>
    </row>
    <row r="217" spans="1:61" x14ac:dyDescent="0.25">
      <c r="A217">
        <v>216</v>
      </c>
      <c r="B217">
        <v>241.975979</v>
      </c>
      <c r="C217" s="3">
        <v>1</v>
      </c>
      <c r="H217">
        <v>225.598815</v>
      </c>
      <c r="I217" s="4">
        <v>4</v>
      </c>
      <c r="P217">
        <v>2</v>
      </c>
      <c r="Q217" t="str">
        <f>CONCATENATE(C217,E217,G217,I217)</f>
        <v>14</v>
      </c>
      <c r="R217">
        <v>1</v>
      </c>
      <c r="X217" t="s">
        <v>276</v>
      </c>
      <c r="Y217" t="s">
        <v>265</v>
      </c>
      <c r="BG217">
        <v>1</v>
      </c>
      <c r="BH217">
        <v>1354</v>
      </c>
      <c r="BI217">
        <f>($BH$246-$BH$243)/200</f>
        <v>8.5000000000000006E-2</v>
      </c>
    </row>
    <row r="218" spans="1:61" x14ac:dyDescent="0.25">
      <c r="A218">
        <v>217</v>
      </c>
      <c r="B218">
        <v>242.01866000000001</v>
      </c>
      <c r="C218" s="3">
        <v>1</v>
      </c>
      <c r="H218">
        <v>225.598815</v>
      </c>
      <c r="I218" s="4">
        <v>4</v>
      </c>
      <c r="P218">
        <v>2</v>
      </c>
      <c r="Q218" t="str">
        <f>CONCATENATE(C218,E218,G218,I218)</f>
        <v>14</v>
      </c>
      <c r="R218" t="s">
        <v>22</v>
      </c>
      <c r="X218" t="s">
        <v>276</v>
      </c>
      <c r="Y218" t="s">
        <v>262</v>
      </c>
      <c r="BG218" t="s">
        <v>22</v>
      </c>
      <c r="BH218">
        <v>1358</v>
      </c>
      <c r="BI218">
        <f>($BH$247-$BH$244)/200</f>
        <v>7.4999999999999997E-2</v>
      </c>
    </row>
    <row r="219" spans="1:61" x14ac:dyDescent="0.25">
      <c r="A219">
        <v>218</v>
      </c>
      <c r="B219">
        <v>242.01010400000001</v>
      </c>
      <c r="C219" s="3">
        <v>1</v>
      </c>
      <c r="P219">
        <v>1</v>
      </c>
      <c r="Q219" t="str">
        <f>CONCATENATE(C219,E219,G219,I219)</f>
        <v>1</v>
      </c>
      <c r="R219" t="s">
        <v>22</v>
      </c>
      <c r="X219" t="s">
        <v>276</v>
      </c>
      <c r="Y219" t="s">
        <v>263</v>
      </c>
      <c r="BG219" t="s">
        <v>22</v>
      </c>
      <c r="BH219">
        <v>1391</v>
      </c>
      <c r="BI219">
        <f>($BH$248-$BH$245)/200</f>
        <v>7.0000000000000007E-2</v>
      </c>
    </row>
    <row r="220" spans="1:61" x14ac:dyDescent="0.25">
      <c r="A220">
        <v>219</v>
      </c>
      <c r="B220">
        <v>242.04825099999999</v>
      </c>
      <c r="C220" s="3">
        <v>1</v>
      </c>
      <c r="P220">
        <v>1</v>
      </c>
      <c r="Q220" t="str">
        <f>CONCATENATE(C220,E220,G220,I220)</f>
        <v>1</v>
      </c>
      <c r="R220">
        <v>2</v>
      </c>
      <c r="X220" t="s">
        <v>276</v>
      </c>
      <c r="Y220" t="s">
        <v>264</v>
      </c>
      <c r="AB220" t="s">
        <v>276</v>
      </c>
      <c r="AC220" t="str">
        <f>CONCATENATE($R220,$R221,$R222,$R223)</f>
        <v>2341</v>
      </c>
      <c r="BG220">
        <v>2</v>
      </c>
      <c r="BH220">
        <v>1392</v>
      </c>
      <c r="BI220">
        <f>($BH$249-$BH$246)/200</f>
        <v>0.11</v>
      </c>
    </row>
    <row r="221" spans="1:61" x14ac:dyDescent="0.25">
      <c r="A221">
        <v>220</v>
      </c>
      <c r="B221">
        <v>242.02788799999999</v>
      </c>
      <c r="C221" s="3">
        <v>1</v>
      </c>
      <c r="P221">
        <v>1</v>
      </c>
      <c r="Q221" t="str">
        <f>CONCATENATE(C221,E221,G221,I221)</f>
        <v>1</v>
      </c>
      <c r="R221">
        <v>3</v>
      </c>
      <c r="X221" t="s">
        <v>276</v>
      </c>
      <c r="Y221" t="s">
        <v>265</v>
      </c>
      <c r="BG221">
        <v>3</v>
      </c>
      <c r="BH221">
        <v>1400</v>
      </c>
      <c r="BI221">
        <f>($BH$250-$BH$247)/200</f>
        <v>8.5000000000000006E-2</v>
      </c>
    </row>
    <row r="222" spans="1:61" x14ac:dyDescent="0.25">
      <c r="A222">
        <v>221</v>
      </c>
      <c r="B222">
        <v>242.00464099999999</v>
      </c>
      <c r="C222" s="3">
        <v>1</v>
      </c>
      <c r="P222">
        <v>1</v>
      </c>
      <c r="Q222" t="str">
        <f>CONCATENATE(C222,E222,G222,I222)</f>
        <v>1</v>
      </c>
      <c r="R222">
        <v>4</v>
      </c>
      <c r="X222" t="s">
        <v>276</v>
      </c>
      <c r="Y222" t="s">
        <v>262</v>
      </c>
      <c r="BG222">
        <v>4</v>
      </c>
      <c r="BH222">
        <v>1403</v>
      </c>
      <c r="BI222">
        <f>($BH$251-$BH$248)/200</f>
        <v>7.0000000000000007E-2</v>
      </c>
    </row>
    <row r="223" spans="1:61" x14ac:dyDescent="0.25">
      <c r="A223">
        <v>222</v>
      </c>
      <c r="B223">
        <v>242.018868</v>
      </c>
      <c r="C223" s="3">
        <v>1</v>
      </c>
      <c r="D223">
        <v>249.58036300000001</v>
      </c>
      <c r="E223" s="5">
        <v>2</v>
      </c>
      <c r="P223">
        <v>2</v>
      </c>
      <c r="Q223" t="str">
        <f>CONCATENATE(C223,E223,G223,I223)</f>
        <v>12</v>
      </c>
      <c r="R223">
        <v>1</v>
      </c>
      <c r="X223" t="s">
        <v>276</v>
      </c>
      <c r="Y223" t="s">
        <v>263</v>
      </c>
      <c r="BG223">
        <v>1</v>
      </c>
      <c r="BH223">
        <v>1410</v>
      </c>
      <c r="BI223">
        <f>($BH$252-$BH$249)/200</f>
        <v>6.5000000000000002E-2</v>
      </c>
    </row>
    <row r="224" spans="1:61" x14ac:dyDescent="0.25">
      <c r="A224">
        <v>223</v>
      </c>
      <c r="B224">
        <v>241.970156</v>
      </c>
      <c r="C224" s="3">
        <v>1</v>
      </c>
      <c r="D224">
        <v>249.580927</v>
      </c>
      <c r="E224" s="5">
        <v>2</v>
      </c>
      <c r="P224">
        <v>2</v>
      </c>
      <c r="Q224" t="str">
        <f>CONCATENATE(C224,E224,G224,I224)</f>
        <v>12</v>
      </c>
      <c r="R224">
        <v>2</v>
      </c>
      <c r="X224" t="s">
        <v>276</v>
      </c>
      <c r="Y224" t="s">
        <v>264</v>
      </c>
      <c r="AB224" t="s">
        <v>276</v>
      </c>
      <c r="AC224" t="str">
        <f>CONCATENATE($R224,$R225,$R226,$R227)</f>
        <v>2341</v>
      </c>
      <c r="BG224">
        <v>2</v>
      </c>
      <c r="BH224">
        <v>1419</v>
      </c>
      <c r="BI224">
        <f>($BH$253-$BH$250)/200</f>
        <v>0.105</v>
      </c>
    </row>
    <row r="225" spans="1:61" x14ac:dyDescent="0.25">
      <c r="A225">
        <v>224</v>
      </c>
      <c r="B225">
        <v>242.03227100000001</v>
      </c>
      <c r="C225" s="3">
        <v>1</v>
      </c>
      <c r="D225">
        <v>249.58407399999999</v>
      </c>
      <c r="E225" s="5">
        <v>2</v>
      </c>
      <c r="P225">
        <v>2</v>
      </c>
      <c r="Q225" t="str">
        <f>CONCATENATE(C225,E225,G225,I225)</f>
        <v>12</v>
      </c>
      <c r="R225">
        <v>3</v>
      </c>
      <c r="X225" t="s">
        <v>276</v>
      </c>
      <c r="Y225" t="s">
        <v>265</v>
      </c>
      <c r="BG225">
        <v>3</v>
      </c>
      <c r="BH225">
        <v>1426</v>
      </c>
      <c r="BI225">
        <f>($BH$254-$BH$251)/200</f>
        <v>9.5000000000000001E-2</v>
      </c>
    </row>
    <row r="226" spans="1:61" x14ac:dyDescent="0.25">
      <c r="A226">
        <v>225</v>
      </c>
      <c r="B226">
        <v>242.03227100000001</v>
      </c>
      <c r="C226" s="3">
        <v>1</v>
      </c>
      <c r="D226">
        <v>249.567477</v>
      </c>
      <c r="E226" s="5">
        <v>2</v>
      </c>
      <c r="P226">
        <v>2</v>
      </c>
      <c r="Q226" t="str">
        <f>CONCATENATE(C226,E226,G226,I226)</f>
        <v>12</v>
      </c>
      <c r="R226">
        <v>4</v>
      </c>
      <c r="X226" t="s">
        <v>276</v>
      </c>
      <c r="Y226" t="s">
        <v>262</v>
      </c>
      <c r="BG226">
        <v>4</v>
      </c>
      <c r="BH226">
        <v>1429</v>
      </c>
      <c r="BI226">
        <f>($BH$255-$BH$252)/200</f>
        <v>7.4999999999999997E-2</v>
      </c>
    </row>
    <row r="227" spans="1:61" x14ac:dyDescent="0.25">
      <c r="A227">
        <v>226</v>
      </c>
      <c r="D227">
        <v>249.539072</v>
      </c>
      <c r="E227" s="5">
        <v>2</v>
      </c>
      <c r="P227">
        <v>1</v>
      </c>
      <c r="Q227" t="str">
        <f>CONCATENATE(C227,E227,G227,I227)</f>
        <v>2</v>
      </c>
      <c r="R227">
        <v>1</v>
      </c>
      <c r="X227" t="s">
        <v>276</v>
      </c>
      <c r="Y227" t="s">
        <v>263</v>
      </c>
      <c r="BG227">
        <v>1</v>
      </c>
      <c r="BH227">
        <v>1436</v>
      </c>
      <c r="BI227">
        <f>($BH$256-$BH$253)/200</f>
        <v>7.4999999999999997E-2</v>
      </c>
    </row>
    <row r="228" spans="1:61" x14ac:dyDescent="0.25">
      <c r="A228">
        <v>227</v>
      </c>
      <c r="D228">
        <v>249.57232099999999</v>
      </c>
      <c r="E228" s="5">
        <v>2</v>
      </c>
      <c r="P228">
        <v>1</v>
      </c>
      <c r="Q228" t="str">
        <f>CONCATENATE(C228,E228,G228,I228)</f>
        <v>2</v>
      </c>
      <c r="R228">
        <v>2</v>
      </c>
      <c r="X228" t="s">
        <v>276</v>
      </c>
      <c r="Y228" t="s">
        <v>264</v>
      </c>
      <c r="AB228" t="s">
        <v>276</v>
      </c>
      <c r="AC228" t="str">
        <f>CONCATENATE($R228,$R229,$R230,$R231)</f>
        <v>2341</v>
      </c>
      <c r="BG228">
        <v>2</v>
      </c>
      <c r="BH228">
        <v>1444</v>
      </c>
      <c r="BI228">
        <f>($BH$257-$BH$254)/200</f>
        <v>0.115</v>
      </c>
    </row>
    <row r="229" spans="1:61" x14ac:dyDescent="0.25">
      <c r="A229">
        <v>228</v>
      </c>
      <c r="D229">
        <v>249.57794000000001</v>
      </c>
      <c r="E229" s="5">
        <v>2</v>
      </c>
      <c r="P229">
        <v>1</v>
      </c>
      <c r="Q229" t="str">
        <f>CONCATENATE(C229,E229,G229,I229)</f>
        <v>2</v>
      </c>
      <c r="R229">
        <v>3</v>
      </c>
      <c r="X229" t="s">
        <v>276</v>
      </c>
      <c r="Y229" t="s">
        <v>265</v>
      </c>
      <c r="BG229">
        <v>3</v>
      </c>
      <c r="BH229">
        <v>1450</v>
      </c>
      <c r="BI229">
        <f>($BH$258-$BH$255)/200</f>
        <v>0.1</v>
      </c>
    </row>
    <row r="230" spans="1:61" x14ac:dyDescent="0.25">
      <c r="A230">
        <v>229</v>
      </c>
      <c r="D230">
        <v>249.55861099999998</v>
      </c>
      <c r="E230" s="5">
        <v>2</v>
      </c>
      <c r="F230">
        <v>245.33861000000002</v>
      </c>
      <c r="G230" s="2">
        <v>3</v>
      </c>
      <c r="P230">
        <v>2</v>
      </c>
      <c r="Q230" t="str">
        <f>CONCATENATE(C230,E230,G230,I230)</f>
        <v>23</v>
      </c>
      <c r="R230">
        <v>4</v>
      </c>
      <c r="X230" t="s">
        <v>276</v>
      </c>
      <c r="Y230" t="s">
        <v>262</v>
      </c>
      <c r="BG230">
        <v>4</v>
      </c>
      <c r="BH230">
        <v>1453</v>
      </c>
      <c r="BI230">
        <f>($BH$259-$BH$256)/200</f>
        <v>0.08</v>
      </c>
    </row>
    <row r="231" spans="1:61" x14ac:dyDescent="0.25">
      <c r="A231">
        <v>230</v>
      </c>
      <c r="D231">
        <v>249.57190900000001</v>
      </c>
      <c r="E231" s="5">
        <v>2</v>
      </c>
      <c r="F231">
        <v>245.42629099999999</v>
      </c>
      <c r="G231" s="2">
        <v>3</v>
      </c>
      <c r="P231">
        <v>2</v>
      </c>
      <c r="Q231" t="str">
        <f>CONCATENATE(C231,E231,G231,I231)</f>
        <v>23</v>
      </c>
      <c r="R231">
        <v>1</v>
      </c>
      <c r="X231" t="s">
        <v>276</v>
      </c>
      <c r="Y231" t="s">
        <v>263</v>
      </c>
      <c r="BG231">
        <v>1</v>
      </c>
      <c r="BH231">
        <v>1458</v>
      </c>
      <c r="BI231">
        <f>($BH$260-$BH$257)/200</f>
        <v>8.5000000000000006E-2</v>
      </c>
    </row>
    <row r="232" spans="1:61" x14ac:dyDescent="0.25">
      <c r="A232">
        <v>231</v>
      </c>
      <c r="D232">
        <v>249.58036300000001</v>
      </c>
      <c r="E232" s="5">
        <v>2</v>
      </c>
      <c r="F232">
        <v>245.376498</v>
      </c>
      <c r="G232" s="2">
        <v>3</v>
      </c>
      <c r="P232">
        <v>2</v>
      </c>
      <c r="Q232" t="str">
        <f>CONCATENATE(C232,E232,G232,I232)</f>
        <v>23</v>
      </c>
      <c r="R232">
        <v>2</v>
      </c>
      <c r="X232" t="s">
        <v>276</v>
      </c>
      <c r="Y232" t="s">
        <v>264</v>
      </c>
      <c r="AB232" t="s">
        <v>276</v>
      </c>
      <c r="AC232" t="str">
        <f>CONCATENATE($R232,$R233,$R234,$R235)</f>
        <v>2341</v>
      </c>
      <c r="BG232">
        <v>2</v>
      </c>
      <c r="BH232">
        <v>1466</v>
      </c>
      <c r="BI232">
        <f>($BH$261-$BH$258)/200</f>
        <v>0.12</v>
      </c>
    </row>
    <row r="233" spans="1:61" x14ac:dyDescent="0.25">
      <c r="A233">
        <v>232</v>
      </c>
      <c r="F233">
        <v>245.33721800000001</v>
      </c>
      <c r="G233" s="2">
        <v>3</v>
      </c>
      <c r="H233">
        <v>249.31082800000001</v>
      </c>
      <c r="I233" s="4">
        <v>4</v>
      </c>
      <c r="P233">
        <v>2</v>
      </c>
      <c r="Q233" t="str">
        <f>CONCATENATE(C233,E233,G233,I233)</f>
        <v>34</v>
      </c>
      <c r="R233">
        <v>3</v>
      </c>
      <c r="X233" t="s">
        <v>276</v>
      </c>
      <c r="Y233" t="s">
        <v>265</v>
      </c>
      <c r="BG233">
        <v>3</v>
      </c>
      <c r="BH233">
        <v>1474</v>
      </c>
      <c r="BI233">
        <f>($BH$262-$BH$259)/200</f>
        <v>0.115</v>
      </c>
    </row>
    <row r="234" spans="1:61" x14ac:dyDescent="0.25">
      <c r="A234">
        <v>233</v>
      </c>
      <c r="F234">
        <v>245.35865999999999</v>
      </c>
      <c r="G234" s="2">
        <v>3</v>
      </c>
      <c r="H234">
        <v>249.414072</v>
      </c>
      <c r="I234" s="4">
        <v>4</v>
      </c>
      <c r="P234">
        <v>2</v>
      </c>
      <c r="Q234" t="str">
        <f>CONCATENATE(C234,E234,G234,I234)</f>
        <v>34</v>
      </c>
      <c r="R234">
        <v>4</v>
      </c>
      <c r="X234" t="s">
        <v>276</v>
      </c>
      <c r="Y234" t="s">
        <v>262</v>
      </c>
      <c r="BG234">
        <v>4</v>
      </c>
      <c r="BH234">
        <v>1476</v>
      </c>
      <c r="BI234">
        <f>($BH$263-$BH$260)/200</f>
        <v>0.08</v>
      </c>
    </row>
    <row r="235" spans="1:61" x14ac:dyDescent="0.25">
      <c r="A235">
        <v>234</v>
      </c>
      <c r="F235">
        <v>245.355414</v>
      </c>
      <c r="G235" s="2">
        <v>3</v>
      </c>
      <c r="H235">
        <v>249.398867</v>
      </c>
      <c r="I235" s="4">
        <v>4</v>
      </c>
      <c r="P235">
        <v>2</v>
      </c>
      <c r="Q235" t="str">
        <f>CONCATENATE(C235,E235,G235,I235)</f>
        <v>34</v>
      </c>
      <c r="R235">
        <v>1</v>
      </c>
      <c r="X235" t="s">
        <v>277</v>
      </c>
      <c r="Y235" t="s">
        <v>268</v>
      </c>
      <c r="BG235">
        <v>1</v>
      </c>
      <c r="BH235">
        <v>1481</v>
      </c>
      <c r="BI235">
        <f>($BH$269-$BH$266)/200</f>
        <v>0.1</v>
      </c>
    </row>
    <row r="236" spans="1:61" x14ac:dyDescent="0.25">
      <c r="A236">
        <v>235</v>
      </c>
      <c r="F236">
        <v>245.36479800000001</v>
      </c>
      <c r="G236" s="2">
        <v>3</v>
      </c>
      <c r="H236">
        <v>249.39283599999999</v>
      </c>
      <c r="I236" s="4">
        <v>4</v>
      </c>
      <c r="P236">
        <v>2</v>
      </c>
      <c r="Q236" t="str">
        <f>CONCATENATE(C236,E236,G236,I236)</f>
        <v>34</v>
      </c>
      <c r="R236">
        <v>2</v>
      </c>
      <c r="X236" t="s">
        <v>277</v>
      </c>
      <c r="Y236" t="s">
        <v>269</v>
      </c>
      <c r="AB236" t="s">
        <v>276</v>
      </c>
      <c r="AC236" t="str">
        <f>CONCATENATE($R236,$R237,$R238,$R239)</f>
        <v>2341</v>
      </c>
      <c r="BG236">
        <v>2</v>
      </c>
      <c r="BH236">
        <v>1488</v>
      </c>
      <c r="BI236">
        <f>($BH$270-$BH$267)/200</f>
        <v>0.115</v>
      </c>
    </row>
    <row r="237" spans="1:61" x14ac:dyDescent="0.25">
      <c r="A237">
        <v>236</v>
      </c>
      <c r="F237">
        <v>245.35144300000002</v>
      </c>
      <c r="G237" s="2">
        <v>3</v>
      </c>
      <c r="H237">
        <v>249.36685399999999</v>
      </c>
      <c r="I237" s="4">
        <v>4</v>
      </c>
      <c r="P237">
        <v>2</v>
      </c>
      <c r="Q237" t="str">
        <f>CONCATENATE(C237,E237,G237,I237)</f>
        <v>34</v>
      </c>
      <c r="R237">
        <v>3</v>
      </c>
      <c r="X237" t="s">
        <v>277</v>
      </c>
      <c r="Y237" t="s">
        <v>270</v>
      </c>
      <c r="BG237">
        <v>3</v>
      </c>
      <c r="BH237">
        <v>1497</v>
      </c>
      <c r="BI237">
        <f>($BH$271-$BH$268)/200</f>
        <v>9.5000000000000001E-2</v>
      </c>
    </row>
    <row r="238" spans="1:61" x14ac:dyDescent="0.25">
      <c r="A238">
        <v>237</v>
      </c>
      <c r="B238">
        <v>264.80216799999999</v>
      </c>
      <c r="C238" s="3">
        <v>1</v>
      </c>
      <c r="F238">
        <v>245.33861000000002</v>
      </c>
      <c r="G238" s="2">
        <v>3</v>
      </c>
      <c r="H238">
        <v>249.366702</v>
      </c>
      <c r="I238" s="4">
        <v>4</v>
      </c>
      <c r="P238">
        <v>3</v>
      </c>
      <c r="Q238" t="str">
        <f>CONCATENATE(C238,E238,G238,I238)</f>
        <v>134</v>
      </c>
      <c r="R238">
        <v>4</v>
      </c>
      <c r="X238" t="s">
        <v>277</v>
      </c>
      <c r="Y238" t="s">
        <v>273</v>
      </c>
      <c r="BG238">
        <v>4</v>
      </c>
      <c r="BH238">
        <v>1499</v>
      </c>
      <c r="BI238">
        <f>($BH$272-$BH$269)/200</f>
        <v>9.5000000000000001E-2</v>
      </c>
    </row>
    <row r="239" spans="1:61" x14ac:dyDescent="0.25">
      <c r="A239">
        <v>238</v>
      </c>
      <c r="B239">
        <v>264.77433200000002</v>
      </c>
      <c r="C239" s="3">
        <v>1</v>
      </c>
      <c r="F239">
        <v>245.33861000000002</v>
      </c>
      <c r="G239" s="2">
        <v>3</v>
      </c>
      <c r="H239">
        <v>249.356551</v>
      </c>
      <c r="I239" s="4">
        <v>4</v>
      </c>
      <c r="P239">
        <v>3</v>
      </c>
      <c r="Q239" t="str">
        <f>CONCATENATE(C239,E239,G239,I239)</f>
        <v>134</v>
      </c>
      <c r="R239">
        <v>1</v>
      </c>
      <c r="X239" t="s">
        <v>277</v>
      </c>
      <c r="Y239" t="s">
        <v>268</v>
      </c>
      <c r="BG239">
        <v>1</v>
      </c>
      <c r="BH239">
        <v>1504</v>
      </c>
      <c r="BI239">
        <f>($BH$273-$BH$270)/200</f>
        <v>7.4999999999999997E-2</v>
      </c>
    </row>
    <row r="240" spans="1:61" x14ac:dyDescent="0.25">
      <c r="A240">
        <v>239</v>
      </c>
      <c r="B240">
        <v>264.76551699999999</v>
      </c>
      <c r="C240" s="3">
        <v>1</v>
      </c>
      <c r="H240">
        <v>249.38675499999999</v>
      </c>
      <c r="I240" s="4">
        <v>4</v>
      </c>
      <c r="P240">
        <v>2</v>
      </c>
      <c r="Q240" t="str">
        <f>CONCATENATE(C240,E240,G240,I240)</f>
        <v>14</v>
      </c>
      <c r="R240">
        <v>2</v>
      </c>
      <c r="X240" t="s">
        <v>277</v>
      </c>
      <c r="Y240" t="s">
        <v>269</v>
      </c>
      <c r="AB240" t="s">
        <v>276</v>
      </c>
      <c r="AC240" t="str">
        <f>CONCATENATE($R240,$R241,$R242,$R243)</f>
        <v>2341</v>
      </c>
      <c r="BG240">
        <v>2</v>
      </c>
      <c r="BH240">
        <v>1512</v>
      </c>
      <c r="BI240">
        <f>($BH$274-$BH$271)/200</f>
        <v>0.1</v>
      </c>
    </row>
    <row r="241" spans="1:61" x14ac:dyDescent="0.25">
      <c r="A241">
        <v>240</v>
      </c>
      <c r="B241">
        <v>264.80561699999998</v>
      </c>
      <c r="C241" s="3">
        <v>1</v>
      </c>
      <c r="H241">
        <v>249.34046799999999</v>
      </c>
      <c r="I241" s="4">
        <v>4</v>
      </c>
      <c r="P241">
        <v>2</v>
      </c>
      <c r="Q241" t="str">
        <f>CONCATENATE(C241,E241,G241,I241)</f>
        <v>14</v>
      </c>
      <c r="R241">
        <v>3</v>
      </c>
      <c r="X241" t="s">
        <v>277</v>
      </c>
      <c r="Y241" t="s">
        <v>270</v>
      </c>
      <c r="BG241">
        <v>3</v>
      </c>
      <c r="BH241">
        <v>1520</v>
      </c>
      <c r="BI241">
        <f>($BH$275-$BH$272)/200</f>
        <v>0.09</v>
      </c>
    </row>
    <row r="242" spans="1:61" x14ac:dyDescent="0.25">
      <c r="A242">
        <v>241</v>
      </c>
      <c r="B242">
        <v>264.80814600000002</v>
      </c>
      <c r="C242" s="3">
        <v>1</v>
      </c>
      <c r="H242">
        <v>249.365725</v>
      </c>
      <c r="I242" s="4">
        <v>4</v>
      </c>
      <c r="P242">
        <v>2</v>
      </c>
      <c r="Q242" t="str">
        <f>CONCATENATE(C242,E242,G242,I242)</f>
        <v>14</v>
      </c>
      <c r="R242">
        <v>4</v>
      </c>
      <c r="X242" t="s">
        <v>277</v>
      </c>
      <c r="Y242" t="s">
        <v>273</v>
      </c>
      <c r="BG242">
        <v>4</v>
      </c>
      <c r="BH242">
        <v>1522</v>
      </c>
      <c r="BI242">
        <f>($BH$276-$BH$273)/200</f>
        <v>8.5000000000000006E-2</v>
      </c>
    </row>
    <row r="243" spans="1:61" x14ac:dyDescent="0.25">
      <c r="A243">
        <v>242</v>
      </c>
      <c r="B243">
        <v>264.788252</v>
      </c>
      <c r="C243" s="3">
        <v>1</v>
      </c>
      <c r="H243">
        <v>249.31082800000001</v>
      </c>
      <c r="I243" s="4">
        <v>4</v>
      </c>
      <c r="P243">
        <v>2</v>
      </c>
      <c r="Q243" t="str">
        <f>CONCATENATE(C243,E243,G243,I243)</f>
        <v>14</v>
      </c>
      <c r="R243">
        <v>1</v>
      </c>
      <c r="X243" t="s">
        <v>277</v>
      </c>
      <c r="Y243" t="s">
        <v>268</v>
      </c>
      <c r="BG243">
        <v>1</v>
      </c>
      <c r="BH243">
        <v>1527</v>
      </c>
      <c r="BI243">
        <f>($BH$277-$BH$274)/200</f>
        <v>7.4999999999999997E-2</v>
      </c>
    </row>
    <row r="244" spans="1:61" x14ac:dyDescent="0.25">
      <c r="A244">
        <v>243</v>
      </c>
      <c r="B244">
        <v>264.77536199999997</v>
      </c>
      <c r="C244" s="3">
        <v>1</v>
      </c>
      <c r="P244">
        <v>1</v>
      </c>
      <c r="Q244" t="str">
        <f>CONCATENATE(C244,E244,G244,I244)</f>
        <v>1</v>
      </c>
      <c r="R244">
        <v>2</v>
      </c>
      <c r="X244" t="s">
        <v>277</v>
      </c>
      <c r="Y244" t="s">
        <v>269</v>
      </c>
      <c r="AB244" t="s">
        <v>276</v>
      </c>
      <c r="AC244" t="str">
        <f>CONCATENATE($R244,$R245,$R246,$R247)</f>
        <v>2341</v>
      </c>
      <c r="BG244">
        <v>2</v>
      </c>
      <c r="BH244">
        <v>1535</v>
      </c>
      <c r="BI244">
        <f>($BH$278-$BH$275)/200</f>
        <v>8.5000000000000006E-2</v>
      </c>
    </row>
    <row r="245" spans="1:61" x14ac:dyDescent="0.25">
      <c r="A245">
        <v>244</v>
      </c>
      <c r="B245">
        <v>264.757632</v>
      </c>
      <c r="C245" s="3">
        <v>1</v>
      </c>
      <c r="P245">
        <v>1</v>
      </c>
      <c r="Q245" t="str">
        <f>CONCATENATE(C245,E245,G245,I245)</f>
        <v>1</v>
      </c>
      <c r="R245">
        <v>3</v>
      </c>
      <c r="X245" t="s">
        <v>277</v>
      </c>
      <c r="Y245" t="s">
        <v>270</v>
      </c>
      <c r="BG245">
        <v>3</v>
      </c>
      <c r="BH245">
        <v>1543</v>
      </c>
      <c r="BI245">
        <f>($BH$279-$BH$276)/200</f>
        <v>0.105</v>
      </c>
    </row>
    <row r="246" spans="1:61" x14ac:dyDescent="0.25">
      <c r="A246">
        <v>245</v>
      </c>
      <c r="B246">
        <v>264.77520600000003</v>
      </c>
      <c r="C246" s="3">
        <v>1</v>
      </c>
      <c r="D246">
        <v>270.70623999999998</v>
      </c>
      <c r="E246" s="5">
        <v>2</v>
      </c>
      <c r="P246">
        <v>2</v>
      </c>
      <c r="Q246" t="str">
        <f>CONCATENATE(C246,E246,G246,I246)</f>
        <v>12</v>
      </c>
      <c r="R246">
        <v>4</v>
      </c>
      <c r="X246" t="s">
        <v>277</v>
      </c>
      <c r="Y246" t="s">
        <v>273</v>
      </c>
      <c r="BG246">
        <v>4</v>
      </c>
      <c r="BH246">
        <v>1544</v>
      </c>
      <c r="BI246">
        <f>($BH$280-$BH$277)/200</f>
        <v>7.4999999999999997E-2</v>
      </c>
    </row>
    <row r="247" spans="1:61" x14ac:dyDescent="0.25">
      <c r="A247">
        <v>246</v>
      </c>
      <c r="B247">
        <v>264.762427</v>
      </c>
      <c r="C247" s="3">
        <v>1</v>
      </c>
      <c r="D247">
        <v>270.70623999999998</v>
      </c>
      <c r="E247" s="5">
        <v>2</v>
      </c>
      <c r="P247">
        <v>2</v>
      </c>
      <c r="Q247" t="str">
        <f>CONCATENATE(C247,E247,G247,I247)</f>
        <v>12</v>
      </c>
      <c r="R247">
        <v>1</v>
      </c>
      <c r="X247" t="s">
        <v>277</v>
      </c>
      <c r="Y247" t="s">
        <v>268</v>
      </c>
      <c r="BG247">
        <v>1</v>
      </c>
      <c r="BH247">
        <v>1550</v>
      </c>
      <c r="BI247">
        <f>($BH$281-$BH$278)/200</f>
        <v>7.4999999999999997E-2</v>
      </c>
    </row>
    <row r="248" spans="1:61" x14ac:dyDescent="0.25">
      <c r="A248">
        <v>247</v>
      </c>
      <c r="B248">
        <v>264.76433400000002</v>
      </c>
      <c r="C248" s="3">
        <v>1</v>
      </c>
      <c r="D248">
        <v>270.69706600000001</v>
      </c>
      <c r="E248" s="5">
        <v>2</v>
      </c>
      <c r="P248">
        <v>2</v>
      </c>
      <c r="Q248" t="str">
        <f>CONCATENATE(C248,E248,G248,I248)</f>
        <v>12</v>
      </c>
      <c r="R248">
        <v>2</v>
      </c>
      <c r="X248" t="s">
        <v>277</v>
      </c>
      <c r="Y248" t="s">
        <v>269</v>
      </c>
      <c r="AB248" t="s">
        <v>276</v>
      </c>
      <c r="AC248" t="str">
        <f>CONCATENATE($R248,$R249,$R250,$R251)</f>
        <v>2341</v>
      </c>
      <c r="BG248">
        <v>2</v>
      </c>
      <c r="BH248">
        <v>1557</v>
      </c>
      <c r="BI248">
        <f>($BH$282-$BH$279)/200</f>
        <v>7.4999999999999997E-2</v>
      </c>
    </row>
    <row r="249" spans="1:61" x14ac:dyDescent="0.25">
      <c r="A249">
        <v>248</v>
      </c>
      <c r="B249">
        <v>264.73520500000001</v>
      </c>
      <c r="C249" s="3">
        <v>1</v>
      </c>
      <c r="D249">
        <v>270.71392300000002</v>
      </c>
      <c r="E249" s="5">
        <v>2</v>
      </c>
      <c r="P249">
        <v>2</v>
      </c>
      <c r="Q249" t="str">
        <f>CONCATENATE(C249,E249,G249,I249)</f>
        <v>12</v>
      </c>
      <c r="R249">
        <v>3</v>
      </c>
      <c r="X249" t="s">
        <v>277</v>
      </c>
      <c r="Y249" t="s">
        <v>270</v>
      </c>
      <c r="BG249">
        <v>3</v>
      </c>
      <c r="BH249">
        <v>1566</v>
      </c>
      <c r="BI249">
        <f>($BH$283-$BH$280)/200</f>
        <v>9.5000000000000001E-2</v>
      </c>
    </row>
    <row r="250" spans="1:61" x14ac:dyDescent="0.25">
      <c r="A250">
        <v>249</v>
      </c>
      <c r="B250">
        <v>264.80216799999999</v>
      </c>
      <c r="C250" s="3">
        <v>1</v>
      </c>
      <c r="D250">
        <v>270.67371200000002</v>
      </c>
      <c r="E250" s="5">
        <v>2</v>
      </c>
      <c r="P250">
        <v>2</v>
      </c>
      <c r="Q250" t="str">
        <f>CONCATENATE(C250,E250,G250,I250)</f>
        <v>12</v>
      </c>
      <c r="R250">
        <v>4</v>
      </c>
      <c r="X250" t="s">
        <v>277</v>
      </c>
      <c r="Y250" t="s">
        <v>273</v>
      </c>
      <c r="BG250">
        <v>4</v>
      </c>
      <c r="BH250">
        <v>1567</v>
      </c>
      <c r="BI250">
        <f>($BH$284-$BH$281)/200</f>
        <v>7.0000000000000007E-2</v>
      </c>
    </row>
    <row r="251" spans="1:61" x14ac:dyDescent="0.25">
      <c r="A251">
        <v>250</v>
      </c>
      <c r="B251">
        <v>264.80216799999999</v>
      </c>
      <c r="C251" s="3">
        <v>1</v>
      </c>
      <c r="D251">
        <v>270.65031299999998</v>
      </c>
      <c r="E251" s="5">
        <v>2</v>
      </c>
      <c r="P251">
        <v>2</v>
      </c>
      <c r="Q251" t="str">
        <f>CONCATENATE(C251,E251,G251,I251)</f>
        <v>12</v>
      </c>
      <c r="R251">
        <v>1</v>
      </c>
      <c r="X251" t="s">
        <v>277</v>
      </c>
      <c r="Y251" t="s">
        <v>268</v>
      </c>
      <c r="BG251">
        <v>1</v>
      </c>
      <c r="BH251">
        <v>1571</v>
      </c>
      <c r="BI251">
        <f>($BH$285-$BH$282)/200</f>
        <v>0.08</v>
      </c>
    </row>
    <row r="252" spans="1:61" x14ac:dyDescent="0.25">
      <c r="A252">
        <v>251</v>
      </c>
      <c r="D252">
        <v>270.70623999999998</v>
      </c>
      <c r="E252" s="5">
        <v>2</v>
      </c>
      <c r="J252">
        <v>235.74025800000001</v>
      </c>
      <c r="K252" t="s">
        <v>22</v>
      </c>
      <c r="Q252" t="str">
        <f>CONCATENATE(C252,E252,G252,I252)</f>
        <v>2</v>
      </c>
      <c r="R252">
        <v>2</v>
      </c>
      <c r="X252" t="s">
        <v>277</v>
      </c>
      <c r="Y252" t="s">
        <v>269</v>
      </c>
      <c r="AB252" t="s">
        <v>276</v>
      </c>
      <c r="AC252" t="str">
        <f>CONCATENATE($R252,$R253,$R254,$R255)</f>
        <v>2341</v>
      </c>
      <c r="BG252">
        <v>2</v>
      </c>
      <c r="BH252">
        <v>1579</v>
      </c>
      <c r="BI252">
        <f>($BH$286-$BH$283)/200</f>
        <v>8.5000000000000006E-2</v>
      </c>
    </row>
    <row r="253" spans="1:61" x14ac:dyDescent="0.25">
      <c r="A253">
        <v>282</v>
      </c>
      <c r="Q253" t="str">
        <f>CONCATENATE(C253,E253,G253,I253)</f>
        <v/>
      </c>
      <c r="R253">
        <v>3</v>
      </c>
      <c r="X253" t="s">
        <v>277</v>
      </c>
      <c r="Y253" t="s">
        <v>270</v>
      </c>
      <c r="BG253">
        <v>3</v>
      </c>
      <c r="BH253">
        <v>1588</v>
      </c>
      <c r="BI253">
        <f>($BH$287-$BH$284)/200</f>
        <v>0.105</v>
      </c>
    </row>
    <row r="254" spans="1:61" x14ac:dyDescent="0.25">
      <c r="A254">
        <v>283</v>
      </c>
      <c r="Q254" t="str">
        <f>CONCATENATE(C254,E254,G254,I254)</f>
        <v/>
      </c>
      <c r="R254">
        <v>4</v>
      </c>
      <c r="X254" t="s">
        <v>277</v>
      </c>
      <c r="Y254" t="s">
        <v>273</v>
      </c>
      <c r="BG254">
        <v>4</v>
      </c>
      <c r="BH254">
        <v>1590</v>
      </c>
      <c r="BI254">
        <f>($BH$288-$BH$285)/200</f>
        <v>8.5000000000000006E-2</v>
      </c>
    </row>
    <row r="255" spans="1:61" x14ac:dyDescent="0.25">
      <c r="A255">
        <v>284</v>
      </c>
      <c r="J255">
        <v>235.86917499999998</v>
      </c>
      <c r="K255" t="s">
        <v>22</v>
      </c>
      <c r="Q255" t="str">
        <f>CONCATENATE(C255,E255,G255,I255)</f>
        <v/>
      </c>
      <c r="R255">
        <v>1</v>
      </c>
      <c r="X255" t="s">
        <v>277</v>
      </c>
      <c r="Y255" t="s">
        <v>268</v>
      </c>
      <c r="BG255">
        <v>1</v>
      </c>
      <c r="BH255">
        <v>1594</v>
      </c>
      <c r="BI255">
        <f>($BH$289-$BH$286)/200</f>
        <v>6.5000000000000002E-2</v>
      </c>
    </row>
    <row r="256" spans="1:61" x14ac:dyDescent="0.25">
      <c r="A256">
        <v>285</v>
      </c>
      <c r="Q256" t="str">
        <f>CONCATENATE(C256,E256,G256,I256)</f>
        <v/>
      </c>
      <c r="R256">
        <v>2</v>
      </c>
      <c r="X256" t="s">
        <v>277</v>
      </c>
      <c r="Y256" t="s">
        <v>269</v>
      </c>
      <c r="AB256" t="s">
        <v>276</v>
      </c>
      <c r="AC256" t="str">
        <f>CONCATENATE($R256,$R257,$R258,$R259)</f>
        <v>2341</v>
      </c>
      <c r="BG256">
        <v>2</v>
      </c>
      <c r="BH256">
        <v>1603</v>
      </c>
      <c r="BI256">
        <f>($BH$290-$BH$287)/200</f>
        <v>7.4999999999999997E-2</v>
      </c>
    </row>
    <row r="257" spans="1:61" x14ac:dyDescent="0.25">
      <c r="A257">
        <v>286</v>
      </c>
      <c r="D257">
        <v>218.66525799999999</v>
      </c>
      <c r="E257" s="5">
        <v>2</v>
      </c>
      <c r="F257">
        <v>228.36567199999999</v>
      </c>
      <c r="G257" s="2">
        <v>3</v>
      </c>
      <c r="P257">
        <v>2</v>
      </c>
      <c r="Q257" t="str">
        <f>CONCATENATE(C257,E257,G257,I257)</f>
        <v>23</v>
      </c>
      <c r="R257">
        <v>3</v>
      </c>
      <c r="X257" t="s">
        <v>277</v>
      </c>
      <c r="Y257" t="s">
        <v>270</v>
      </c>
      <c r="BG257">
        <v>3</v>
      </c>
      <c r="BH257">
        <v>1613</v>
      </c>
      <c r="BI257">
        <f>($BH$291-$BH$288)/200</f>
        <v>8.5000000000000006E-2</v>
      </c>
    </row>
    <row r="258" spans="1:61" x14ac:dyDescent="0.25">
      <c r="A258">
        <v>287</v>
      </c>
      <c r="D258">
        <v>218.66525799999999</v>
      </c>
      <c r="E258" s="5">
        <v>2</v>
      </c>
      <c r="F258">
        <v>228.473196</v>
      </c>
      <c r="G258" s="2">
        <v>3</v>
      </c>
      <c r="P258">
        <v>2</v>
      </c>
      <c r="Q258" t="str">
        <f>CONCATENATE(C258,E258,G258,I258)</f>
        <v>23</v>
      </c>
      <c r="R258">
        <v>4</v>
      </c>
      <c r="X258" t="s">
        <v>277</v>
      </c>
      <c r="Y258" t="s">
        <v>273</v>
      </c>
      <c r="BG258">
        <v>4</v>
      </c>
      <c r="BH258">
        <v>1614</v>
      </c>
      <c r="BI258">
        <f>($BH$292-$BH$289)/200</f>
        <v>7.4999999999999997E-2</v>
      </c>
    </row>
    <row r="259" spans="1:61" x14ac:dyDescent="0.25">
      <c r="A259">
        <v>288</v>
      </c>
      <c r="D259">
        <v>218.66525799999999</v>
      </c>
      <c r="E259" s="5">
        <v>2</v>
      </c>
      <c r="F259">
        <v>228.407734</v>
      </c>
      <c r="G259" s="2">
        <v>3</v>
      </c>
      <c r="P259">
        <v>2</v>
      </c>
      <c r="Q259" t="str">
        <f>CONCATENATE(C259,E259,G259,I259)</f>
        <v>23</v>
      </c>
      <c r="R259">
        <v>1</v>
      </c>
      <c r="X259" t="s">
        <v>277</v>
      </c>
      <c r="Y259" t="s">
        <v>268</v>
      </c>
      <c r="BG259">
        <v>1</v>
      </c>
      <c r="BH259">
        <v>1619</v>
      </c>
      <c r="BI259">
        <f>($BH$293-$BH$290)/200</f>
        <v>7.0000000000000007E-2</v>
      </c>
    </row>
    <row r="260" spans="1:61" x14ac:dyDescent="0.25">
      <c r="A260">
        <v>289</v>
      </c>
      <c r="D260">
        <v>218.66525799999999</v>
      </c>
      <c r="E260" s="5">
        <v>2</v>
      </c>
      <c r="F260">
        <v>228.43123900000001</v>
      </c>
      <c r="G260" s="2">
        <v>3</v>
      </c>
      <c r="P260">
        <v>2</v>
      </c>
      <c r="Q260" t="str">
        <f>CONCATENATE(C260,E260,G260,I260)</f>
        <v>23</v>
      </c>
      <c r="R260">
        <v>2</v>
      </c>
      <c r="X260" t="s">
        <v>277</v>
      </c>
      <c r="Y260" t="s">
        <v>269</v>
      </c>
      <c r="AB260" t="s">
        <v>276</v>
      </c>
      <c r="AC260" t="str">
        <f>CONCATENATE($R260,$R261,$R262,$R263)</f>
        <v>2341</v>
      </c>
      <c r="BG260">
        <v>2</v>
      </c>
      <c r="BH260">
        <v>1630</v>
      </c>
      <c r="BI260">
        <f>($BH$294-$BH$291)/200</f>
        <v>6.5000000000000002E-2</v>
      </c>
    </row>
    <row r="261" spans="1:61" x14ac:dyDescent="0.25">
      <c r="A261">
        <v>290</v>
      </c>
      <c r="D261">
        <v>218.66525799999999</v>
      </c>
      <c r="E261" s="5">
        <v>2</v>
      </c>
      <c r="F261">
        <v>228.401186</v>
      </c>
      <c r="G261" s="2">
        <v>3</v>
      </c>
      <c r="P261">
        <v>2</v>
      </c>
      <c r="Q261" t="str">
        <f>CONCATENATE(C261,E261,G261,I261)</f>
        <v>23</v>
      </c>
      <c r="R261">
        <v>3</v>
      </c>
      <c r="X261" t="s">
        <v>277</v>
      </c>
      <c r="Y261" t="s">
        <v>270</v>
      </c>
      <c r="BG261">
        <v>3</v>
      </c>
      <c r="BH261">
        <v>1638</v>
      </c>
      <c r="BI261">
        <f>($BH$295-$BH$292)/200</f>
        <v>0.105</v>
      </c>
    </row>
    <row r="262" spans="1:61" x14ac:dyDescent="0.25">
      <c r="A262">
        <v>291</v>
      </c>
      <c r="D262">
        <v>218.66525799999999</v>
      </c>
      <c r="E262" s="5">
        <v>2</v>
      </c>
      <c r="F262">
        <v>228.41082599999999</v>
      </c>
      <c r="G262" s="2">
        <v>3</v>
      </c>
      <c r="P262">
        <v>2</v>
      </c>
      <c r="Q262" t="str">
        <f>CONCATENATE(C262,E262,G262,I262)</f>
        <v>23</v>
      </c>
      <c r="R262">
        <v>4</v>
      </c>
      <c r="X262" t="s">
        <v>277</v>
      </c>
      <c r="Y262" t="s">
        <v>273</v>
      </c>
      <c r="BG262">
        <v>4</v>
      </c>
      <c r="BH262">
        <v>1642</v>
      </c>
      <c r="BI262">
        <f>($BH$296-$BH$293)/200</f>
        <v>0.08</v>
      </c>
    </row>
    <row r="263" spans="1:61" x14ac:dyDescent="0.25">
      <c r="A263">
        <v>292</v>
      </c>
      <c r="D263">
        <v>218.66525799999999</v>
      </c>
      <c r="E263" s="5">
        <v>2</v>
      </c>
      <c r="F263">
        <v>228.41293899999999</v>
      </c>
      <c r="G263" s="2">
        <v>3</v>
      </c>
      <c r="P263">
        <v>2</v>
      </c>
      <c r="Q263" t="str">
        <f>CONCATENATE(C263,E263,G263,I263)</f>
        <v>23</v>
      </c>
      <c r="R263">
        <v>1</v>
      </c>
      <c r="X263" t="s">
        <v>277</v>
      </c>
      <c r="Y263" t="s">
        <v>268</v>
      </c>
      <c r="BG263">
        <v>1</v>
      </c>
      <c r="BH263">
        <v>1646</v>
      </c>
      <c r="BI263">
        <f>($BH$297-$BH$294)/200</f>
        <v>0.08</v>
      </c>
    </row>
    <row r="264" spans="1:61" x14ac:dyDescent="0.25">
      <c r="A264">
        <v>293</v>
      </c>
      <c r="D264">
        <v>218.66525799999999</v>
      </c>
      <c r="E264" s="5">
        <v>2</v>
      </c>
      <c r="F264">
        <v>228.42458999999999</v>
      </c>
      <c r="G264" s="2">
        <v>3</v>
      </c>
      <c r="P264">
        <v>2</v>
      </c>
      <c r="Q264" t="str">
        <f>CONCATENATE(C264,E264,G264,I264)</f>
        <v>23</v>
      </c>
      <c r="R264" t="s">
        <v>22</v>
      </c>
      <c r="X264" t="s">
        <v>277</v>
      </c>
      <c r="Y264" t="s">
        <v>269</v>
      </c>
      <c r="BG264" t="s">
        <v>22</v>
      </c>
      <c r="BH264">
        <v>1648</v>
      </c>
      <c r="BI264">
        <f>($BH$298-$BH$295)/200</f>
        <v>7.0000000000000007E-2</v>
      </c>
    </row>
    <row r="265" spans="1:61" x14ac:dyDescent="0.25">
      <c r="A265">
        <v>294</v>
      </c>
      <c r="D265">
        <v>218.66525799999999</v>
      </c>
      <c r="E265" s="5">
        <v>2</v>
      </c>
      <c r="F265">
        <v>228.43257800000001</v>
      </c>
      <c r="G265" s="2">
        <v>3</v>
      </c>
      <c r="P265">
        <v>2</v>
      </c>
      <c r="Q265" t="str">
        <f>CONCATENATE(C265,E265,G265,I265)</f>
        <v>23</v>
      </c>
      <c r="R265" t="s">
        <v>22</v>
      </c>
      <c r="X265" t="s">
        <v>277</v>
      </c>
      <c r="Y265" t="s">
        <v>270</v>
      </c>
      <c r="BG265" t="s">
        <v>22</v>
      </c>
      <c r="BH265">
        <v>1676</v>
      </c>
      <c r="BI265">
        <f>($BH$299-$BH$296)/200</f>
        <v>0.105</v>
      </c>
    </row>
    <row r="266" spans="1:61" x14ac:dyDescent="0.25">
      <c r="A266">
        <v>295</v>
      </c>
      <c r="D266">
        <v>218.66525799999999</v>
      </c>
      <c r="E266" s="5">
        <v>2</v>
      </c>
      <c r="F266">
        <v>228.436959</v>
      </c>
      <c r="G266" s="2">
        <v>3</v>
      </c>
      <c r="P266">
        <v>2</v>
      </c>
      <c r="Q266" t="str">
        <f>CONCATENATE(C266,E266,G266,I266)</f>
        <v>23</v>
      </c>
      <c r="R266">
        <v>1</v>
      </c>
      <c r="X266" t="s">
        <v>277</v>
      </c>
      <c r="Y266" t="s">
        <v>273</v>
      </c>
      <c r="AB266" t="s">
        <v>277</v>
      </c>
      <c r="AC266" t="str">
        <f>CONCATENATE($R266,$R267,$R268,$R269)</f>
        <v>1432</v>
      </c>
      <c r="BG266">
        <v>1</v>
      </c>
      <c r="BH266">
        <v>1677</v>
      </c>
      <c r="BI266">
        <f>($BH$300-$BH$297)/200</f>
        <v>9.5000000000000001E-2</v>
      </c>
    </row>
    <row r="267" spans="1:61" x14ac:dyDescent="0.25">
      <c r="A267">
        <v>296</v>
      </c>
      <c r="D267">
        <v>218.66525799999999</v>
      </c>
      <c r="E267" s="5">
        <v>2</v>
      </c>
      <c r="F267">
        <v>228.45031</v>
      </c>
      <c r="G267" s="2">
        <v>3</v>
      </c>
      <c r="P267">
        <v>2</v>
      </c>
      <c r="Q267" t="str">
        <f>CONCATENATE(C267,E267,G267,I267)</f>
        <v>23</v>
      </c>
      <c r="R267">
        <v>4</v>
      </c>
      <c r="X267" t="s">
        <v>277</v>
      </c>
      <c r="Y267" t="s">
        <v>268</v>
      </c>
      <c r="BG267">
        <v>4</v>
      </c>
      <c r="BH267">
        <v>1682</v>
      </c>
      <c r="BI267">
        <f>($BH$301-$BH$298)/200</f>
        <v>6.5000000000000002E-2</v>
      </c>
    </row>
    <row r="268" spans="1:61" x14ac:dyDescent="0.25">
      <c r="A268">
        <v>297</v>
      </c>
      <c r="D268">
        <v>218.66525799999999</v>
      </c>
      <c r="E268" s="5">
        <v>2</v>
      </c>
      <c r="F268">
        <v>228.36567199999999</v>
      </c>
      <c r="G268" s="2">
        <v>3</v>
      </c>
      <c r="P268">
        <v>2</v>
      </c>
      <c r="Q268" t="str">
        <f>CONCATENATE(C268,E268,G268,I268)</f>
        <v>23</v>
      </c>
      <c r="R268">
        <v>3</v>
      </c>
      <c r="X268" t="s">
        <v>277</v>
      </c>
      <c r="Y268" t="s">
        <v>268</v>
      </c>
      <c r="BG268">
        <v>3</v>
      </c>
      <c r="BH268">
        <v>1691</v>
      </c>
      <c r="BI268">
        <f>($BH$307-$BH$304)/200</f>
        <v>0.08</v>
      </c>
    </row>
    <row r="269" spans="1:61" x14ac:dyDescent="0.25">
      <c r="A269">
        <v>298</v>
      </c>
      <c r="D269">
        <v>218.66525799999999</v>
      </c>
      <c r="E269" s="5">
        <v>2</v>
      </c>
      <c r="P269">
        <v>1</v>
      </c>
      <c r="Q269" t="str">
        <f>CONCATENATE(C269,E269,G269,I269)</f>
        <v>2</v>
      </c>
      <c r="R269">
        <v>2</v>
      </c>
      <c r="X269" t="s">
        <v>277</v>
      </c>
      <c r="Y269" t="s">
        <v>269</v>
      </c>
      <c r="BG269">
        <v>2</v>
      </c>
      <c r="BH269">
        <v>1697</v>
      </c>
      <c r="BI269">
        <f>($BH$308-$BH$305)/200</f>
        <v>0.15</v>
      </c>
    </row>
    <row r="270" spans="1:61" x14ac:dyDescent="0.25">
      <c r="A270">
        <v>299</v>
      </c>
      <c r="B270">
        <v>210.979175</v>
      </c>
      <c r="C270" s="3">
        <v>1</v>
      </c>
      <c r="P270">
        <v>1</v>
      </c>
      <c r="Q270" t="str">
        <f>CONCATENATE(C270,E270,G270,I270)</f>
        <v>1</v>
      </c>
      <c r="R270">
        <v>1</v>
      </c>
      <c r="X270" t="s">
        <v>277</v>
      </c>
      <c r="Y270" t="s">
        <v>270</v>
      </c>
      <c r="AB270" t="s">
        <v>277</v>
      </c>
      <c r="AC270" t="str">
        <f>CONCATENATE($R270,$R271,$R272,$R273)</f>
        <v>1432</v>
      </c>
      <c r="BG270">
        <v>1</v>
      </c>
      <c r="BH270">
        <v>1705</v>
      </c>
      <c r="BI270">
        <f>($BH$309-$BH$306)/200</f>
        <v>0.08</v>
      </c>
    </row>
    <row r="271" spans="1:61" x14ac:dyDescent="0.25">
      <c r="A271">
        <v>300</v>
      </c>
      <c r="B271">
        <v>211.05649500000001</v>
      </c>
      <c r="C271" s="3">
        <v>1</v>
      </c>
      <c r="P271">
        <v>1</v>
      </c>
      <c r="Q271" t="str">
        <f>CONCATENATE(C271,E271,G271,I271)</f>
        <v>1</v>
      </c>
      <c r="R271">
        <v>4</v>
      </c>
      <c r="X271" t="s">
        <v>275</v>
      </c>
      <c r="Y271" t="s">
        <v>271</v>
      </c>
      <c r="BG271">
        <v>4</v>
      </c>
      <c r="BH271">
        <v>1710</v>
      </c>
      <c r="BI271">
        <f>($BH$310-$BH$307)/200</f>
        <v>0.14000000000000001</v>
      </c>
    </row>
    <row r="272" spans="1:61" x14ac:dyDescent="0.25">
      <c r="A272">
        <v>301</v>
      </c>
      <c r="B272">
        <v>211.011753</v>
      </c>
      <c r="C272" s="3">
        <v>1</v>
      </c>
      <c r="P272">
        <v>1</v>
      </c>
      <c r="Q272" t="str">
        <f>CONCATENATE(C272,E272,G272,I272)</f>
        <v>1</v>
      </c>
      <c r="R272">
        <v>3</v>
      </c>
      <c r="X272" t="s">
        <v>274</v>
      </c>
      <c r="Y272" t="s">
        <v>260</v>
      </c>
      <c r="BG272">
        <v>3</v>
      </c>
      <c r="BH272">
        <v>1716</v>
      </c>
      <c r="BI272">
        <f>($BH$311-$BH$308)/200</f>
        <v>6.5000000000000002E-2</v>
      </c>
    </row>
    <row r="273" spans="1:61" x14ac:dyDescent="0.25">
      <c r="A273">
        <v>302</v>
      </c>
      <c r="B273">
        <v>211.00201000000001</v>
      </c>
      <c r="C273" s="3">
        <v>1</v>
      </c>
      <c r="H273">
        <v>217.289536</v>
      </c>
      <c r="I273" s="4">
        <v>4</v>
      </c>
      <c r="P273">
        <v>2</v>
      </c>
      <c r="Q273" t="str">
        <f>CONCATENATE(C273,E273,G273,I273)</f>
        <v>14</v>
      </c>
      <c r="R273">
        <v>2</v>
      </c>
      <c r="X273" t="s">
        <v>274</v>
      </c>
      <c r="Y273" t="s">
        <v>272</v>
      </c>
      <c r="BG273">
        <v>2</v>
      </c>
      <c r="BH273">
        <v>1720</v>
      </c>
      <c r="BI273">
        <f>($BH$312-$BH$309)/200</f>
        <v>0.125</v>
      </c>
    </row>
    <row r="274" spans="1:61" x14ac:dyDescent="0.25">
      <c r="A274">
        <v>303</v>
      </c>
      <c r="B274">
        <v>211.04525799999999</v>
      </c>
      <c r="C274" s="3">
        <v>1</v>
      </c>
      <c r="H274">
        <v>217.32268099999999</v>
      </c>
      <c r="I274" s="4">
        <v>4</v>
      </c>
      <c r="P274">
        <v>2</v>
      </c>
      <c r="Q274" t="str">
        <f>CONCATENATE(C274,E274,G274,I274)</f>
        <v>14</v>
      </c>
      <c r="R274">
        <v>1</v>
      </c>
      <c r="X274" t="s">
        <v>274</v>
      </c>
      <c r="Y274" t="s">
        <v>266</v>
      </c>
      <c r="AB274" t="s">
        <v>277</v>
      </c>
      <c r="AC274" t="str">
        <f>CONCATENATE($R274,$R275,$R276,$R277)</f>
        <v>1432</v>
      </c>
      <c r="BG274">
        <v>1</v>
      </c>
      <c r="BH274">
        <v>1730</v>
      </c>
      <c r="BI274">
        <f>($BH$313-$BH$310)/200</f>
        <v>6.5000000000000002E-2</v>
      </c>
    </row>
    <row r="275" spans="1:61" x14ac:dyDescent="0.25">
      <c r="A275">
        <v>304</v>
      </c>
      <c r="B275">
        <v>210.979175</v>
      </c>
      <c r="C275" s="3">
        <v>1</v>
      </c>
      <c r="H275">
        <v>217.30747500000001</v>
      </c>
      <c r="I275" s="4">
        <v>4</v>
      </c>
      <c r="P275">
        <v>2</v>
      </c>
      <c r="Q275" t="str">
        <f>CONCATENATE(C275,E275,G275,I275)</f>
        <v>14</v>
      </c>
      <c r="R275">
        <v>4</v>
      </c>
      <c r="X275" t="s">
        <v>274</v>
      </c>
      <c r="Y275" t="s">
        <v>259</v>
      </c>
      <c r="BG275">
        <v>4</v>
      </c>
      <c r="BH275">
        <v>1734</v>
      </c>
      <c r="BI275">
        <f>($BH$314-$BH$311)/200</f>
        <v>0.12</v>
      </c>
    </row>
    <row r="276" spans="1:61" x14ac:dyDescent="0.25">
      <c r="A276">
        <v>305</v>
      </c>
      <c r="B276">
        <v>210.979175</v>
      </c>
      <c r="C276" s="3">
        <v>1</v>
      </c>
      <c r="H276">
        <v>217.280722</v>
      </c>
      <c r="I276" s="4">
        <v>4</v>
      </c>
      <c r="P276">
        <v>2</v>
      </c>
      <c r="Q276" t="str">
        <f>CONCATENATE(C276,E276,G276,I276)</f>
        <v>14</v>
      </c>
      <c r="R276">
        <v>3</v>
      </c>
      <c r="X276" t="s">
        <v>274</v>
      </c>
      <c r="Y276" t="s">
        <v>260</v>
      </c>
      <c r="BG276">
        <v>3</v>
      </c>
      <c r="BH276">
        <v>1737</v>
      </c>
      <c r="BI276">
        <f>($BH$315-$BH$312)/200</f>
        <v>0.06</v>
      </c>
    </row>
    <row r="277" spans="1:61" x14ac:dyDescent="0.25">
      <c r="A277">
        <v>306</v>
      </c>
      <c r="B277">
        <v>210.979175</v>
      </c>
      <c r="C277" s="3">
        <v>1</v>
      </c>
      <c r="H277">
        <v>217.249278</v>
      </c>
      <c r="I277" s="4">
        <v>4</v>
      </c>
      <c r="P277">
        <v>2</v>
      </c>
      <c r="Q277" t="str">
        <f>CONCATENATE(C277,E277,G277,I277)</f>
        <v>14</v>
      </c>
      <c r="R277">
        <v>2</v>
      </c>
      <c r="X277" t="s">
        <v>274</v>
      </c>
      <c r="Y277" t="s">
        <v>272</v>
      </c>
      <c r="BG277">
        <v>2</v>
      </c>
      <c r="BH277">
        <v>1745</v>
      </c>
      <c r="BI277">
        <f>($BH$316-$BH$313)/200</f>
        <v>0.115</v>
      </c>
    </row>
    <row r="278" spans="1:61" x14ac:dyDescent="0.25">
      <c r="A278">
        <v>307</v>
      </c>
      <c r="B278">
        <v>210.979175</v>
      </c>
      <c r="C278" s="3">
        <v>1</v>
      </c>
      <c r="H278">
        <v>217.265567</v>
      </c>
      <c r="I278" s="4">
        <v>4</v>
      </c>
      <c r="P278">
        <v>2</v>
      </c>
      <c r="Q278" t="str">
        <f>CONCATENATE(C278,E278,G278,I278)</f>
        <v>14</v>
      </c>
      <c r="R278">
        <v>1</v>
      </c>
      <c r="X278" t="s">
        <v>274</v>
      </c>
      <c r="Y278" t="s">
        <v>266</v>
      </c>
      <c r="AB278" t="s">
        <v>277</v>
      </c>
      <c r="AC278" t="str">
        <f>CONCATENATE($R278,$R279,$R280,$R281)</f>
        <v>1432</v>
      </c>
      <c r="BG278">
        <v>1</v>
      </c>
      <c r="BH278">
        <v>1751</v>
      </c>
      <c r="BI278">
        <f>($BH$317-$BH$314)/200</f>
        <v>0.06</v>
      </c>
    </row>
    <row r="279" spans="1:61" x14ac:dyDescent="0.25">
      <c r="A279">
        <v>308</v>
      </c>
      <c r="B279">
        <v>210.979175</v>
      </c>
      <c r="C279" s="3">
        <v>1</v>
      </c>
      <c r="H279">
        <v>217.30463900000001</v>
      </c>
      <c r="I279" s="4">
        <v>4</v>
      </c>
      <c r="P279">
        <v>2</v>
      </c>
      <c r="Q279" t="str">
        <f>CONCATENATE(C279,E279,G279,I279)</f>
        <v>14</v>
      </c>
      <c r="R279">
        <v>4</v>
      </c>
      <c r="X279" t="s">
        <v>274</v>
      </c>
      <c r="Y279" t="s">
        <v>259</v>
      </c>
      <c r="BG279">
        <v>4</v>
      </c>
      <c r="BH279">
        <v>1758</v>
      </c>
      <c r="BI279">
        <f>($BH$318-$BH$315)/200</f>
        <v>0.115</v>
      </c>
    </row>
    <row r="280" spans="1:61" x14ac:dyDescent="0.25">
      <c r="A280">
        <v>309</v>
      </c>
      <c r="B280">
        <v>210.979175</v>
      </c>
      <c r="C280" s="3">
        <v>1</v>
      </c>
      <c r="H280">
        <v>217.27953600000001</v>
      </c>
      <c r="I280" s="4">
        <v>4</v>
      </c>
      <c r="P280">
        <v>2</v>
      </c>
      <c r="Q280" t="str">
        <f>CONCATENATE(C280,E280,G280,I280)</f>
        <v>14</v>
      </c>
      <c r="R280">
        <v>3</v>
      </c>
      <c r="X280" t="s">
        <v>274</v>
      </c>
      <c r="Y280" t="s">
        <v>260</v>
      </c>
      <c r="BG280">
        <v>3</v>
      </c>
      <c r="BH280">
        <v>1760</v>
      </c>
      <c r="BI280">
        <f>($BH$319-$BH$316)/200</f>
        <v>5.5E-2</v>
      </c>
    </row>
    <row r="281" spans="1:61" x14ac:dyDescent="0.25">
      <c r="A281">
        <v>310</v>
      </c>
      <c r="B281">
        <v>210.979175</v>
      </c>
      <c r="C281" s="3">
        <v>1</v>
      </c>
      <c r="H281">
        <v>217.289536</v>
      </c>
      <c r="I281" s="4">
        <v>4</v>
      </c>
      <c r="P281">
        <v>2</v>
      </c>
      <c r="Q281" t="str">
        <f>CONCATENATE(C281,E281,G281,I281)</f>
        <v>14</v>
      </c>
      <c r="R281">
        <v>2</v>
      </c>
      <c r="X281" t="s">
        <v>274</v>
      </c>
      <c r="Y281" t="s">
        <v>272</v>
      </c>
      <c r="BG281">
        <v>2</v>
      </c>
      <c r="BH281">
        <v>1766</v>
      </c>
      <c r="BI281">
        <f>($BH$320-$BH$317)/200</f>
        <v>0.105</v>
      </c>
    </row>
    <row r="282" spans="1:61" x14ac:dyDescent="0.25">
      <c r="A282">
        <v>311</v>
      </c>
      <c r="H282">
        <v>217.289536</v>
      </c>
      <c r="I282" s="4">
        <v>4</v>
      </c>
      <c r="P282">
        <v>1</v>
      </c>
      <c r="Q282" t="str">
        <f>CONCATENATE(C282,E282,G282,I282)</f>
        <v>4</v>
      </c>
      <c r="R282">
        <v>1</v>
      </c>
      <c r="X282" t="s">
        <v>274</v>
      </c>
      <c r="Y282" t="s">
        <v>266</v>
      </c>
      <c r="AB282" t="s">
        <v>277</v>
      </c>
      <c r="AC282" t="str">
        <f>CONCATENATE($R282,$R283,$R284,$R285)</f>
        <v>1432</v>
      </c>
      <c r="BG282">
        <v>1</v>
      </c>
      <c r="BH282">
        <v>1773</v>
      </c>
      <c r="BI282">
        <f>($BH$321-$BH$318)/200</f>
        <v>0.06</v>
      </c>
    </row>
    <row r="283" spans="1:61" x14ac:dyDescent="0.25">
      <c r="A283">
        <v>312</v>
      </c>
      <c r="F283">
        <v>209.04463799999999</v>
      </c>
      <c r="G283" s="2">
        <v>3</v>
      </c>
      <c r="P283">
        <v>1</v>
      </c>
      <c r="Q283" t="str">
        <f>CONCATENATE(C283,E283,G283,I283)</f>
        <v>3</v>
      </c>
      <c r="R283">
        <v>4</v>
      </c>
      <c r="X283" t="s">
        <v>274</v>
      </c>
      <c r="Y283" t="s">
        <v>259</v>
      </c>
      <c r="BG283">
        <v>4</v>
      </c>
      <c r="BH283">
        <v>1779</v>
      </c>
      <c r="BI283">
        <f>($BH$322-$BH$319)/200</f>
        <v>0.11</v>
      </c>
    </row>
    <row r="284" spans="1:61" x14ac:dyDescent="0.25">
      <c r="A284">
        <v>313</v>
      </c>
      <c r="D284">
        <v>197.37081000000001</v>
      </c>
      <c r="E284" s="5">
        <v>2</v>
      </c>
      <c r="F284">
        <v>209.05156199999999</v>
      </c>
      <c r="G284" s="2">
        <v>3</v>
      </c>
      <c r="P284">
        <v>2</v>
      </c>
      <c r="Q284" t="str">
        <f>CONCATENATE(C284,E284,G284,I284)</f>
        <v>23</v>
      </c>
      <c r="R284">
        <v>3</v>
      </c>
      <c r="X284" t="s">
        <v>274</v>
      </c>
      <c r="Y284" t="s">
        <v>260</v>
      </c>
      <c r="BG284">
        <v>3</v>
      </c>
      <c r="BH284">
        <v>1780</v>
      </c>
      <c r="BI284">
        <f>($BH$323-$BH$320)/200</f>
        <v>0.06</v>
      </c>
    </row>
    <row r="285" spans="1:61" x14ac:dyDescent="0.25">
      <c r="A285">
        <v>314</v>
      </c>
      <c r="D285">
        <v>197.40156400000001</v>
      </c>
      <c r="E285" s="5">
        <v>2</v>
      </c>
      <c r="F285">
        <v>209.04888</v>
      </c>
      <c r="G285" s="2">
        <v>3</v>
      </c>
      <c r="P285">
        <v>2</v>
      </c>
      <c r="Q285" t="str">
        <f>CONCATENATE(C285,E285,G285,I285)</f>
        <v>23</v>
      </c>
      <c r="R285">
        <v>2</v>
      </c>
      <c r="X285" t="s">
        <v>275</v>
      </c>
      <c r="Y285" t="s">
        <v>261</v>
      </c>
      <c r="BG285">
        <v>2</v>
      </c>
      <c r="BH285">
        <v>1789</v>
      </c>
      <c r="BI285">
        <f>($BH$324-$BH$321)/200</f>
        <v>0.105</v>
      </c>
    </row>
    <row r="286" spans="1:61" x14ac:dyDescent="0.25">
      <c r="A286">
        <v>315</v>
      </c>
      <c r="D286">
        <v>197.408885</v>
      </c>
      <c r="E286" s="5">
        <v>2</v>
      </c>
      <c r="F286">
        <v>209.049082</v>
      </c>
      <c r="G286" s="2">
        <v>3</v>
      </c>
      <c r="P286">
        <v>2</v>
      </c>
      <c r="Q286" t="str">
        <f>CONCATENATE(C286,E286,G286,I286)</f>
        <v>23</v>
      </c>
      <c r="R286">
        <v>1</v>
      </c>
      <c r="X286" t="s">
        <v>276</v>
      </c>
      <c r="Y286" t="s">
        <v>262</v>
      </c>
      <c r="AB286" t="s">
        <v>277</v>
      </c>
      <c r="AC286" t="str">
        <f>CONCATENATE($R286,$R287,$R288,$R289)</f>
        <v>1432</v>
      </c>
      <c r="BG286">
        <v>1</v>
      </c>
      <c r="BH286">
        <v>1796</v>
      </c>
      <c r="BI286">
        <f>($BH$325-$BH$322)/200</f>
        <v>0.06</v>
      </c>
    </row>
    <row r="287" spans="1:61" x14ac:dyDescent="0.25">
      <c r="A287">
        <v>316</v>
      </c>
      <c r="D287">
        <v>197.39045199999998</v>
      </c>
      <c r="E287" s="5">
        <v>2</v>
      </c>
      <c r="F287">
        <v>209.05928699999998</v>
      </c>
      <c r="G287" s="2">
        <v>3</v>
      </c>
      <c r="P287">
        <v>2</v>
      </c>
      <c r="Q287" t="str">
        <f>CONCATENATE(C287,E287,G287,I287)</f>
        <v>23</v>
      </c>
      <c r="R287">
        <v>4</v>
      </c>
      <c r="X287" t="s">
        <v>276</v>
      </c>
      <c r="Y287" t="s">
        <v>263</v>
      </c>
      <c r="BG287">
        <v>4</v>
      </c>
      <c r="BH287">
        <v>1801</v>
      </c>
      <c r="BI287">
        <f>($BH$326-$BH$323)/200</f>
        <v>0.115</v>
      </c>
    </row>
    <row r="288" spans="1:61" x14ac:dyDescent="0.25">
      <c r="A288">
        <v>317</v>
      </c>
      <c r="D288">
        <v>197.39045199999998</v>
      </c>
      <c r="E288" s="5">
        <v>2</v>
      </c>
      <c r="F288">
        <v>209.07084900000001</v>
      </c>
      <c r="G288" s="2">
        <v>3</v>
      </c>
      <c r="P288">
        <v>2</v>
      </c>
      <c r="Q288" t="str">
        <f>CONCATENATE(C288,E288,G288,I288)</f>
        <v>23</v>
      </c>
      <c r="R288">
        <v>3</v>
      </c>
      <c r="X288" t="s">
        <v>276</v>
      </c>
      <c r="Y288" t="s">
        <v>264</v>
      </c>
      <c r="BG288">
        <v>3</v>
      </c>
      <c r="BH288">
        <v>1806</v>
      </c>
      <c r="BI288">
        <f>($BH$327-$BH$324)/200</f>
        <v>7.4999999999999997E-2</v>
      </c>
    </row>
    <row r="289" spans="1:61" x14ac:dyDescent="0.25">
      <c r="A289">
        <v>318</v>
      </c>
      <c r="D289">
        <v>197.38898699999999</v>
      </c>
      <c r="E289" s="5">
        <v>2</v>
      </c>
      <c r="F289">
        <v>209.07826900000001</v>
      </c>
      <c r="G289" s="2">
        <v>3</v>
      </c>
      <c r="P289">
        <v>2</v>
      </c>
      <c r="Q289" t="str">
        <f>CONCATENATE(C289,E289,G289,I289)</f>
        <v>23</v>
      </c>
      <c r="R289">
        <v>2</v>
      </c>
      <c r="X289" t="s">
        <v>276</v>
      </c>
      <c r="Y289" t="s">
        <v>265</v>
      </c>
      <c r="BG289">
        <v>2</v>
      </c>
      <c r="BH289">
        <v>1809</v>
      </c>
      <c r="BI289">
        <f>($BH$328-$BH$325)/200</f>
        <v>0.1</v>
      </c>
    </row>
    <row r="290" spans="1:61" x14ac:dyDescent="0.25">
      <c r="A290">
        <v>319</v>
      </c>
      <c r="D290">
        <v>197.36515700000001</v>
      </c>
      <c r="E290" s="5">
        <v>2</v>
      </c>
      <c r="F290">
        <v>209.090338</v>
      </c>
      <c r="G290" s="2">
        <v>3</v>
      </c>
      <c r="P290">
        <v>2</v>
      </c>
      <c r="Q290" t="str">
        <f>CONCATENATE(C290,E290,G290,I290)</f>
        <v>23</v>
      </c>
      <c r="R290">
        <v>1</v>
      </c>
      <c r="X290" t="s">
        <v>276</v>
      </c>
      <c r="Y290" t="s">
        <v>262</v>
      </c>
      <c r="AB290" t="s">
        <v>277</v>
      </c>
      <c r="AC290" t="str">
        <f>CONCATENATE($R290,$R291,$R292,$R293)</f>
        <v>1432</v>
      </c>
      <c r="BG290">
        <v>1</v>
      </c>
      <c r="BH290">
        <v>1816</v>
      </c>
      <c r="BI290">
        <f>($BH$329-$BH$326)/200</f>
        <v>6.5000000000000002E-2</v>
      </c>
    </row>
    <row r="291" spans="1:61" x14ac:dyDescent="0.25">
      <c r="A291">
        <v>320</v>
      </c>
      <c r="D291">
        <v>197.40166299999999</v>
      </c>
      <c r="E291" s="5">
        <v>2</v>
      </c>
      <c r="F291">
        <v>209.053324</v>
      </c>
      <c r="G291" s="2">
        <v>3</v>
      </c>
      <c r="P291">
        <v>2</v>
      </c>
      <c r="Q291" t="str">
        <f>CONCATENATE(C291,E291,G291,I291)</f>
        <v>23</v>
      </c>
      <c r="R291">
        <v>4</v>
      </c>
      <c r="X291" t="s">
        <v>276</v>
      </c>
      <c r="Y291" t="s">
        <v>263</v>
      </c>
      <c r="BG291">
        <v>4</v>
      </c>
      <c r="BH291">
        <v>1823</v>
      </c>
      <c r="BI291">
        <f>($BH$330-$BH$327)/200</f>
        <v>0.09</v>
      </c>
    </row>
    <row r="292" spans="1:61" x14ac:dyDescent="0.25">
      <c r="A292">
        <v>321</v>
      </c>
      <c r="D292">
        <v>197.390151</v>
      </c>
      <c r="E292" s="5">
        <v>2</v>
      </c>
      <c r="F292">
        <v>209.04463799999999</v>
      </c>
      <c r="G292" s="2">
        <v>3</v>
      </c>
      <c r="P292">
        <v>2</v>
      </c>
      <c r="Q292" t="str">
        <f>CONCATENATE(C292,E292,G292,I292)</f>
        <v>23</v>
      </c>
      <c r="R292">
        <v>3</v>
      </c>
      <c r="X292" t="s">
        <v>276</v>
      </c>
      <c r="Y292" t="s">
        <v>264</v>
      </c>
      <c r="BG292">
        <v>3</v>
      </c>
      <c r="BH292">
        <v>1824</v>
      </c>
      <c r="BI292">
        <f>($BH$331-$BH$328)/200</f>
        <v>0.09</v>
      </c>
    </row>
    <row r="293" spans="1:61" x14ac:dyDescent="0.25">
      <c r="A293">
        <v>322</v>
      </c>
      <c r="D293">
        <v>197.37081000000001</v>
      </c>
      <c r="E293" s="5">
        <v>2</v>
      </c>
      <c r="P293">
        <v>1</v>
      </c>
      <c r="Q293" t="str">
        <f>CONCATENATE(C293,E293,G293,I293)</f>
        <v>2</v>
      </c>
      <c r="R293">
        <v>2</v>
      </c>
      <c r="X293" t="s">
        <v>276</v>
      </c>
      <c r="Y293" t="s">
        <v>265</v>
      </c>
      <c r="BG293">
        <v>2</v>
      </c>
      <c r="BH293">
        <v>1830</v>
      </c>
      <c r="BI293">
        <f>($BH$332-$BH$329)/200</f>
        <v>8.5000000000000006E-2</v>
      </c>
    </row>
    <row r="294" spans="1:61" x14ac:dyDescent="0.25">
      <c r="A294">
        <v>323</v>
      </c>
      <c r="D294">
        <v>197.37081000000001</v>
      </c>
      <c r="E294" s="5">
        <v>2</v>
      </c>
      <c r="P294">
        <v>1</v>
      </c>
      <c r="Q294" t="str">
        <f>CONCATENATE(C294,E294,G294,I294)</f>
        <v>2</v>
      </c>
      <c r="R294">
        <v>1</v>
      </c>
      <c r="X294" t="s">
        <v>276</v>
      </c>
      <c r="Y294" t="s">
        <v>262</v>
      </c>
      <c r="AB294" t="s">
        <v>277</v>
      </c>
      <c r="AC294" t="str">
        <f>CONCATENATE($R294,$R295,$R296,$R297)</f>
        <v>1432</v>
      </c>
      <c r="BG294">
        <v>1</v>
      </c>
      <c r="BH294">
        <v>1836</v>
      </c>
      <c r="BI294">
        <f>($BH$333-$BH$330)/200</f>
        <v>6.5000000000000002E-2</v>
      </c>
    </row>
    <row r="295" spans="1:61" x14ac:dyDescent="0.25">
      <c r="A295">
        <v>324</v>
      </c>
      <c r="B295">
        <v>186.58372</v>
      </c>
      <c r="C295" s="3">
        <v>1</v>
      </c>
      <c r="P295">
        <v>1</v>
      </c>
      <c r="Q295" t="str">
        <f>CONCATENATE(C295,E295,G295,I295)</f>
        <v>1</v>
      </c>
      <c r="R295">
        <v>4</v>
      </c>
      <c r="X295" t="s">
        <v>276</v>
      </c>
      <c r="Y295" t="s">
        <v>263</v>
      </c>
      <c r="BG295">
        <v>4</v>
      </c>
      <c r="BH295">
        <v>1845</v>
      </c>
      <c r="BI295">
        <f>($BH$334-$BH$331)/200</f>
        <v>7.0000000000000007E-2</v>
      </c>
    </row>
    <row r="296" spans="1:61" x14ac:dyDescent="0.25">
      <c r="A296">
        <v>325</v>
      </c>
      <c r="B296">
        <v>186.66895499999998</v>
      </c>
      <c r="C296" s="3">
        <v>1</v>
      </c>
      <c r="P296">
        <v>1</v>
      </c>
      <c r="Q296" t="str">
        <f>CONCATENATE(C296,E296,G296,I296)</f>
        <v>1</v>
      </c>
      <c r="R296">
        <v>3</v>
      </c>
      <c r="X296" t="s">
        <v>276</v>
      </c>
      <c r="Y296" t="s">
        <v>264</v>
      </c>
      <c r="BG296">
        <v>3</v>
      </c>
      <c r="BH296">
        <v>1846</v>
      </c>
      <c r="BI296">
        <f>($BH$335-$BH$332)/200</f>
        <v>9.5000000000000001E-2</v>
      </c>
    </row>
    <row r="297" spans="1:61" x14ac:dyDescent="0.25">
      <c r="A297">
        <v>326</v>
      </c>
      <c r="B297">
        <v>186.65178900000001</v>
      </c>
      <c r="C297" s="3">
        <v>1</v>
      </c>
      <c r="P297">
        <v>1</v>
      </c>
      <c r="Q297" t="str">
        <f>CONCATENATE(C297,E297,G297,I297)</f>
        <v>1</v>
      </c>
      <c r="R297">
        <v>2</v>
      </c>
      <c r="X297" t="s">
        <v>276</v>
      </c>
      <c r="Y297" t="s">
        <v>265</v>
      </c>
      <c r="BG297">
        <v>2</v>
      </c>
      <c r="BH297">
        <v>1852</v>
      </c>
      <c r="BI297">
        <f>($BH$336-$BH$333)/200</f>
        <v>8.5000000000000006E-2</v>
      </c>
    </row>
    <row r="298" spans="1:61" x14ac:dyDescent="0.25">
      <c r="A298">
        <v>327</v>
      </c>
      <c r="B298">
        <v>186.637293</v>
      </c>
      <c r="C298" s="3">
        <v>1</v>
      </c>
      <c r="H298">
        <v>195.393439</v>
      </c>
      <c r="I298" s="4">
        <v>4</v>
      </c>
      <c r="P298">
        <v>2</v>
      </c>
      <c r="Q298" t="str">
        <f>CONCATENATE(C298,E298,G298,I298)</f>
        <v>14</v>
      </c>
      <c r="R298">
        <v>1</v>
      </c>
      <c r="X298" t="s">
        <v>276</v>
      </c>
      <c r="Y298" t="s">
        <v>262</v>
      </c>
      <c r="AB298" t="s">
        <v>277</v>
      </c>
      <c r="AC298" t="str">
        <f>CONCATENATE($R298,$R299,$R300,$R301)</f>
        <v>1432</v>
      </c>
      <c r="BG298">
        <v>1</v>
      </c>
      <c r="BH298">
        <v>1859</v>
      </c>
      <c r="BI298">
        <f>($BH$337-$BH$334)/200</f>
        <v>7.4999999999999997E-2</v>
      </c>
    </row>
    <row r="299" spans="1:61" x14ac:dyDescent="0.25">
      <c r="A299">
        <v>328</v>
      </c>
      <c r="B299">
        <v>186.647448</v>
      </c>
      <c r="C299" s="3">
        <v>1</v>
      </c>
      <c r="H299">
        <v>195.32956200000001</v>
      </c>
      <c r="I299" s="4">
        <v>4</v>
      </c>
      <c r="P299">
        <v>2</v>
      </c>
      <c r="Q299" t="str">
        <f>CONCATENATE(C299,E299,G299,I299)</f>
        <v>14</v>
      </c>
      <c r="R299">
        <v>4</v>
      </c>
      <c r="X299" t="s">
        <v>276</v>
      </c>
      <c r="Y299" t="s">
        <v>263</v>
      </c>
      <c r="BG299">
        <v>4</v>
      </c>
      <c r="BH299">
        <v>1867</v>
      </c>
      <c r="BI299">
        <f>($BH$338-$BH$335)/200</f>
        <v>7.4999999999999997E-2</v>
      </c>
    </row>
    <row r="300" spans="1:61" x14ac:dyDescent="0.25">
      <c r="A300">
        <v>329</v>
      </c>
      <c r="B300">
        <v>186.667845</v>
      </c>
      <c r="C300" s="3">
        <v>1</v>
      </c>
      <c r="H300">
        <v>195.35364799999999</v>
      </c>
      <c r="I300" s="4">
        <v>4</v>
      </c>
      <c r="P300">
        <v>2</v>
      </c>
      <c r="Q300" t="str">
        <f>CONCATENATE(C300,E300,G300,I300)</f>
        <v>14</v>
      </c>
      <c r="R300">
        <v>3</v>
      </c>
      <c r="X300" t="s">
        <v>276</v>
      </c>
      <c r="Y300" t="s">
        <v>264</v>
      </c>
      <c r="BG300">
        <v>3</v>
      </c>
      <c r="BH300">
        <v>1871</v>
      </c>
      <c r="BI300">
        <f>($BH$339-$BH$336)/200</f>
        <v>0.105</v>
      </c>
    </row>
    <row r="301" spans="1:61" x14ac:dyDescent="0.25">
      <c r="A301">
        <v>330</v>
      </c>
      <c r="B301">
        <v>186.62527699999998</v>
      </c>
      <c r="C301" s="3">
        <v>1</v>
      </c>
      <c r="H301">
        <v>195.36657199999999</v>
      </c>
      <c r="I301" s="4">
        <v>4</v>
      </c>
      <c r="P301">
        <v>2</v>
      </c>
      <c r="Q301" t="str">
        <f>CONCATENATE(C301,E301,G301,I301)</f>
        <v>14</v>
      </c>
      <c r="R301">
        <v>2</v>
      </c>
      <c r="X301" t="s">
        <v>276</v>
      </c>
      <c r="Y301" t="s">
        <v>265</v>
      </c>
      <c r="BG301">
        <v>2</v>
      </c>
      <c r="BH301">
        <v>1872</v>
      </c>
      <c r="BI301">
        <f>($BH$340-$BH$337)/200</f>
        <v>8.5000000000000006E-2</v>
      </c>
    </row>
    <row r="302" spans="1:61" x14ac:dyDescent="0.25">
      <c r="A302">
        <v>331</v>
      </c>
      <c r="B302">
        <v>186.60245399999999</v>
      </c>
      <c r="C302" s="3">
        <v>1</v>
      </c>
      <c r="H302">
        <v>195.36026200000001</v>
      </c>
      <c r="I302" s="4">
        <v>4</v>
      </c>
      <c r="P302">
        <v>2</v>
      </c>
      <c r="Q302" t="str">
        <f>CONCATENATE(C302,E302,G302,I302)</f>
        <v>14</v>
      </c>
      <c r="R302" t="s">
        <v>22</v>
      </c>
      <c r="X302" t="s">
        <v>276</v>
      </c>
      <c r="Y302" t="s">
        <v>262</v>
      </c>
      <c r="BG302" t="s">
        <v>22</v>
      </c>
      <c r="BH302">
        <v>1874</v>
      </c>
      <c r="BI302">
        <f>($BH$341-$BH$338)/200</f>
        <v>7.4999999999999997E-2</v>
      </c>
    </row>
    <row r="303" spans="1:61" x14ac:dyDescent="0.25">
      <c r="A303">
        <v>332</v>
      </c>
      <c r="B303">
        <v>186.542868</v>
      </c>
      <c r="C303" s="3">
        <v>1</v>
      </c>
      <c r="H303">
        <v>195.376372</v>
      </c>
      <c r="I303" s="4">
        <v>4</v>
      </c>
      <c r="P303">
        <v>2</v>
      </c>
      <c r="Q303" t="str">
        <f>CONCATENATE(C303,E303,G303,I303)</f>
        <v>14</v>
      </c>
      <c r="R303" t="s">
        <v>22</v>
      </c>
      <c r="X303" t="s">
        <v>276</v>
      </c>
      <c r="Y303" t="s">
        <v>263</v>
      </c>
      <c r="BG303" t="s">
        <v>22</v>
      </c>
      <c r="BH303">
        <v>1909</v>
      </c>
      <c r="BI303">
        <f>($BH$342-$BH$339)/200</f>
        <v>7.0000000000000007E-2</v>
      </c>
    </row>
    <row r="304" spans="1:61" x14ac:dyDescent="0.25">
      <c r="A304">
        <v>333</v>
      </c>
      <c r="B304">
        <v>186.58372</v>
      </c>
      <c r="C304" s="3">
        <v>1</v>
      </c>
      <c r="H304">
        <v>195.38000299999999</v>
      </c>
      <c r="I304" s="4">
        <v>4</v>
      </c>
      <c r="P304">
        <v>2</v>
      </c>
      <c r="Q304" t="str">
        <f>CONCATENATE(C304,E304,G304,I304)</f>
        <v>14</v>
      </c>
      <c r="R304">
        <v>1</v>
      </c>
      <c r="X304" t="s">
        <v>276</v>
      </c>
      <c r="Y304" t="s">
        <v>264</v>
      </c>
      <c r="AB304" t="s">
        <v>277</v>
      </c>
      <c r="AC304" t="str">
        <f>CONCATENATE($R304,$R305,$R306,$R307)</f>
        <v>1432</v>
      </c>
      <c r="BG304">
        <v>1</v>
      </c>
      <c r="BH304">
        <v>1910</v>
      </c>
      <c r="BI304">
        <f>($BH$343-$BH$340)/200</f>
        <v>0.105</v>
      </c>
    </row>
    <row r="305" spans="1:61" x14ac:dyDescent="0.25">
      <c r="A305">
        <v>334</v>
      </c>
      <c r="H305">
        <v>195.298811</v>
      </c>
      <c r="I305" s="4">
        <v>4</v>
      </c>
      <c r="P305">
        <v>1</v>
      </c>
      <c r="Q305" t="str">
        <f>CONCATENATE(C305,E305,G305,I305)</f>
        <v>4</v>
      </c>
      <c r="R305">
        <v>4</v>
      </c>
      <c r="X305" t="s">
        <v>276</v>
      </c>
      <c r="Y305" t="s">
        <v>265</v>
      </c>
      <c r="BG305">
        <v>4</v>
      </c>
      <c r="BH305">
        <v>1911</v>
      </c>
      <c r="BI305">
        <f>($BH$344-$BH$341)/200</f>
        <v>0.09</v>
      </c>
    </row>
    <row r="306" spans="1:61" x14ac:dyDescent="0.25">
      <c r="A306">
        <v>335</v>
      </c>
      <c r="H306">
        <v>195.393439</v>
      </c>
      <c r="I306" s="4">
        <v>4</v>
      </c>
      <c r="P306">
        <v>1</v>
      </c>
      <c r="Q306" t="str">
        <f>CONCATENATE(C306,E306,G306,I306)</f>
        <v>4</v>
      </c>
      <c r="R306">
        <v>3</v>
      </c>
      <c r="X306" t="s">
        <v>276</v>
      </c>
      <c r="Y306" t="s">
        <v>262</v>
      </c>
      <c r="BG306">
        <v>3</v>
      </c>
      <c r="BH306">
        <v>1925</v>
      </c>
      <c r="BI306">
        <f>($BH$345-$BH$342)/200</f>
        <v>8.5000000000000006E-2</v>
      </c>
    </row>
    <row r="307" spans="1:61" x14ac:dyDescent="0.25">
      <c r="A307">
        <v>336</v>
      </c>
      <c r="P307">
        <v>0</v>
      </c>
      <c r="Q307" t="str">
        <f>CONCATENATE(C307,E307,G307,I307)</f>
        <v/>
      </c>
      <c r="R307">
        <v>2</v>
      </c>
      <c r="X307" t="s">
        <v>276</v>
      </c>
      <c r="Y307" t="s">
        <v>263</v>
      </c>
      <c r="BG307">
        <v>2</v>
      </c>
      <c r="BH307">
        <v>1926</v>
      </c>
      <c r="BI307">
        <f>($BH$346-$BH$343)/200</f>
        <v>0.1</v>
      </c>
    </row>
    <row r="308" spans="1:61" x14ac:dyDescent="0.25">
      <c r="A308">
        <v>337</v>
      </c>
      <c r="D308">
        <v>173.03446400000001</v>
      </c>
      <c r="E308" s="5">
        <v>2</v>
      </c>
      <c r="P308">
        <v>1</v>
      </c>
      <c r="Q308" t="str">
        <f>CONCATENATE(C308,E308,G308,I308)</f>
        <v>2</v>
      </c>
      <c r="R308">
        <v>1</v>
      </c>
      <c r="X308" t="s">
        <v>276</v>
      </c>
      <c r="Y308" t="s">
        <v>264</v>
      </c>
      <c r="AB308" t="s">
        <v>274</v>
      </c>
      <c r="AC308" t="str">
        <f>CONCATENATE($R308,$R309,$R310,$R311)</f>
        <v>1423</v>
      </c>
      <c r="BG308">
        <v>1</v>
      </c>
      <c r="BH308">
        <v>1941</v>
      </c>
      <c r="BI308">
        <f>($BH$347-$BH$344)/200</f>
        <v>0.12</v>
      </c>
    </row>
    <row r="309" spans="1:61" x14ac:dyDescent="0.25">
      <c r="A309">
        <v>338</v>
      </c>
      <c r="D309">
        <v>173.04976499999998</v>
      </c>
      <c r="E309" s="5">
        <v>2</v>
      </c>
      <c r="P309">
        <v>1</v>
      </c>
      <c r="Q309" t="str">
        <f>CONCATENATE(C309,E309,G309,I309)</f>
        <v>2</v>
      </c>
      <c r="R309">
        <v>4</v>
      </c>
      <c r="X309" t="s">
        <v>276</v>
      </c>
      <c r="Y309" t="s">
        <v>265</v>
      </c>
      <c r="BG309">
        <v>4</v>
      </c>
      <c r="BH309">
        <v>1941</v>
      </c>
      <c r="BI309">
        <f>($BH$348-$BH$345)/200</f>
        <v>0.115</v>
      </c>
    </row>
    <row r="310" spans="1:61" x14ac:dyDescent="0.25">
      <c r="A310">
        <v>339</v>
      </c>
      <c r="D310">
        <v>173.04764399999999</v>
      </c>
      <c r="E310" s="5">
        <v>2</v>
      </c>
      <c r="F310">
        <v>184.54650699999999</v>
      </c>
      <c r="G310" s="2">
        <v>3</v>
      </c>
      <c r="P310">
        <v>2</v>
      </c>
      <c r="Q310" t="str">
        <f>CONCATENATE(C310,E310,G310,I310)</f>
        <v>23</v>
      </c>
      <c r="R310">
        <v>2</v>
      </c>
      <c r="X310" t="s">
        <v>276</v>
      </c>
      <c r="Y310" t="s">
        <v>265</v>
      </c>
      <c r="BG310">
        <v>2</v>
      </c>
      <c r="BH310">
        <v>1954</v>
      </c>
      <c r="BI310">
        <f>($BH$354-$BH$351)/200</f>
        <v>0.1</v>
      </c>
    </row>
    <row r="311" spans="1:61" x14ac:dyDescent="0.25">
      <c r="A311">
        <v>340</v>
      </c>
      <c r="D311">
        <v>173.09364399999998</v>
      </c>
      <c r="E311" s="5">
        <v>2</v>
      </c>
      <c r="F311">
        <v>184.62159600000001</v>
      </c>
      <c r="G311" s="2">
        <v>3</v>
      </c>
      <c r="P311">
        <v>2</v>
      </c>
      <c r="Q311" t="str">
        <f>CONCATENATE(C311,E311,G311,I311)</f>
        <v>23</v>
      </c>
      <c r="R311">
        <v>3</v>
      </c>
      <c r="X311" t="s">
        <v>276</v>
      </c>
      <c r="Y311" t="s">
        <v>262</v>
      </c>
      <c r="BG311">
        <v>3</v>
      </c>
      <c r="BH311">
        <v>1954</v>
      </c>
      <c r="BI311">
        <f>($BH$355-$BH$352)/200</f>
        <v>7.4999999999999997E-2</v>
      </c>
    </row>
    <row r="312" spans="1:61" x14ac:dyDescent="0.25">
      <c r="A312">
        <v>341</v>
      </c>
      <c r="D312">
        <v>173.109047</v>
      </c>
      <c r="E312" s="5">
        <v>2</v>
      </c>
      <c r="F312">
        <v>184.59988300000001</v>
      </c>
      <c r="G312" s="2">
        <v>3</v>
      </c>
      <c r="P312">
        <v>2</v>
      </c>
      <c r="Q312" t="str">
        <f>CONCATENATE(C312,E312,G312,I312)</f>
        <v>23</v>
      </c>
      <c r="R312">
        <v>1</v>
      </c>
      <c r="X312" t="s">
        <v>276</v>
      </c>
      <c r="Y312" t="s">
        <v>263</v>
      </c>
      <c r="AB312" t="s">
        <v>274</v>
      </c>
      <c r="AC312" t="str">
        <f>CONCATENATE($R312,$R313,$R314,$R315)</f>
        <v>1423</v>
      </c>
      <c r="BG312">
        <v>1</v>
      </c>
      <c r="BH312">
        <v>1966</v>
      </c>
      <c r="BI312">
        <f>($BH$356-$BH$353)/200</f>
        <v>0.13</v>
      </c>
    </row>
    <row r="313" spans="1:61" x14ac:dyDescent="0.25">
      <c r="A313">
        <v>342</v>
      </c>
      <c r="D313">
        <v>173.08854500000001</v>
      </c>
      <c r="E313" s="5">
        <v>2</v>
      </c>
      <c r="F313">
        <v>184.60503199999999</v>
      </c>
      <c r="G313" s="2">
        <v>3</v>
      </c>
      <c r="P313">
        <v>2</v>
      </c>
      <c r="Q313" t="str">
        <f>CONCATENATE(C313,E313,G313,I313)</f>
        <v>23</v>
      </c>
      <c r="R313">
        <v>4</v>
      </c>
      <c r="X313" t="s">
        <v>276</v>
      </c>
      <c r="Y313" t="s">
        <v>264</v>
      </c>
      <c r="BG313">
        <v>4</v>
      </c>
      <c r="BH313">
        <v>1967</v>
      </c>
      <c r="BI313">
        <f>($BH$357-$BH$354)/200</f>
        <v>0.12</v>
      </c>
    </row>
    <row r="314" spans="1:61" x14ac:dyDescent="0.25">
      <c r="A314">
        <v>343</v>
      </c>
      <c r="D314">
        <v>173.09551299999998</v>
      </c>
      <c r="E314" s="5">
        <v>2</v>
      </c>
      <c r="F314">
        <v>184.633715</v>
      </c>
      <c r="G314" s="2">
        <v>3</v>
      </c>
      <c r="P314">
        <v>2</v>
      </c>
      <c r="Q314" t="str">
        <f>CONCATENATE(C314,E314,G314,I314)</f>
        <v>23</v>
      </c>
      <c r="R314">
        <v>2</v>
      </c>
      <c r="X314" t="s">
        <v>276</v>
      </c>
      <c r="Y314" t="s">
        <v>265</v>
      </c>
      <c r="BG314">
        <v>2</v>
      </c>
      <c r="BH314">
        <v>1978</v>
      </c>
      <c r="BI314">
        <f>($BH$358-$BH$355)/200</f>
        <v>7.4999999999999997E-2</v>
      </c>
    </row>
    <row r="315" spans="1:61" x14ac:dyDescent="0.25">
      <c r="A315">
        <v>344</v>
      </c>
      <c r="D315">
        <v>173.061429</v>
      </c>
      <c r="E315" s="5">
        <v>2</v>
      </c>
      <c r="F315">
        <v>184.54650699999999</v>
      </c>
      <c r="G315" s="2">
        <v>3</v>
      </c>
      <c r="P315">
        <v>2</v>
      </c>
      <c r="Q315" t="str">
        <f>CONCATENATE(C315,E315,G315,I315)</f>
        <v>23</v>
      </c>
      <c r="R315">
        <v>3</v>
      </c>
      <c r="X315" t="s">
        <v>276</v>
      </c>
      <c r="Y315" t="s">
        <v>262</v>
      </c>
      <c r="BG315">
        <v>3</v>
      </c>
      <c r="BH315">
        <v>1978</v>
      </c>
      <c r="BI315">
        <f>($BH$359-$BH$356)/200</f>
        <v>0.06</v>
      </c>
    </row>
    <row r="316" spans="1:61" x14ac:dyDescent="0.25">
      <c r="A316">
        <v>345</v>
      </c>
      <c r="D316">
        <v>173.02310399999999</v>
      </c>
      <c r="E316" s="5">
        <v>2</v>
      </c>
      <c r="P316">
        <v>1</v>
      </c>
      <c r="Q316" t="str">
        <f>CONCATENATE(C316,E316,G316,I316)</f>
        <v>2</v>
      </c>
      <c r="R316">
        <v>1</v>
      </c>
      <c r="X316" t="s">
        <v>276</v>
      </c>
      <c r="Y316" t="s">
        <v>263</v>
      </c>
      <c r="AB316" t="s">
        <v>274</v>
      </c>
      <c r="AC316" t="str">
        <f>CONCATENATE($R316,$R317,$R318,$R319)</f>
        <v>1423</v>
      </c>
      <c r="BG316">
        <v>1</v>
      </c>
      <c r="BH316">
        <v>1990</v>
      </c>
      <c r="BI316">
        <f>($BH$360-$BH$357)/200</f>
        <v>0.11</v>
      </c>
    </row>
    <row r="317" spans="1:61" x14ac:dyDescent="0.25">
      <c r="A317">
        <v>346</v>
      </c>
      <c r="D317">
        <v>173.03446400000001</v>
      </c>
      <c r="E317" s="5">
        <v>2</v>
      </c>
      <c r="P317">
        <v>1</v>
      </c>
      <c r="Q317" t="str">
        <f>CONCATENATE(C317,E317,G317,I317)</f>
        <v>2</v>
      </c>
      <c r="R317">
        <v>4</v>
      </c>
      <c r="X317" t="s">
        <v>276</v>
      </c>
      <c r="Y317" t="s">
        <v>264</v>
      </c>
      <c r="BG317">
        <v>4</v>
      </c>
      <c r="BH317">
        <v>1990</v>
      </c>
      <c r="BI317">
        <f>($BH$361-$BH$358)/200</f>
        <v>0.12</v>
      </c>
    </row>
    <row r="318" spans="1:61" x14ac:dyDescent="0.25">
      <c r="A318">
        <v>347</v>
      </c>
      <c r="B318">
        <v>163.483486</v>
      </c>
      <c r="C318" s="3">
        <v>1</v>
      </c>
      <c r="P318">
        <v>1</v>
      </c>
      <c r="Q318" t="str">
        <f>CONCATENATE(C318,E318,G318,I318)</f>
        <v>1</v>
      </c>
      <c r="R318">
        <v>2</v>
      </c>
      <c r="X318" t="s">
        <v>276</v>
      </c>
      <c r="Y318" t="s">
        <v>265</v>
      </c>
      <c r="BG318">
        <v>2</v>
      </c>
      <c r="BH318">
        <v>2001</v>
      </c>
      <c r="BI318">
        <f>($BH$362-$BH$359)/200</f>
        <v>8.5000000000000006E-2</v>
      </c>
    </row>
    <row r="319" spans="1:61" x14ac:dyDescent="0.25">
      <c r="A319">
        <v>348</v>
      </c>
      <c r="B319">
        <v>163.44086899999999</v>
      </c>
      <c r="C319" s="3">
        <v>1</v>
      </c>
      <c r="P319">
        <v>1</v>
      </c>
      <c r="Q319" t="str">
        <f>CONCATENATE(C319,E319,G319,I319)</f>
        <v>1</v>
      </c>
      <c r="R319">
        <v>3</v>
      </c>
      <c r="X319" t="s">
        <v>276</v>
      </c>
      <c r="Y319" t="s">
        <v>262</v>
      </c>
      <c r="BG319">
        <v>3</v>
      </c>
      <c r="BH319">
        <v>2001</v>
      </c>
      <c r="BI319">
        <f>($BH$363-$BH$360)/200</f>
        <v>7.0000000000000007E-2</v>
      </c>
    </row>
    <row r="320" spans="1:61" x14ac:dyDescent="0.25">
      <c r="A320">
        <v>349</v>
      </c>
      <c r="B320">
        <v>163.43182899999999</v>
      </c>
      <c r="C320" s="3">
        <v>1</v>
      </c>
      <c r="H320">
        <v>171.052142</v>
      </c>
      <c r="I320" s="4">
        <v>4</v>
      </c>
      <c r="P320">
        <v>2</v>
      </c>
      <c r="Q320" t="str">
        <f>CONCATENATE(C320,E320,G320,I320)</f>
        <v>14</v>
      </c>
      <c r="R320">
        <v>1</v>
      </c>
      <c r="X320" t="s">
        <v>276</v>
      </c>
      <c r="Y320" t="s">
        <v>263</v>
      </c>
      <c r="AB320" t="s">
        <v>274</v>
      </c>
      <c r="AC320" t="str">
        <f>CONCATENATE($R320,$R321,$R322,$R323)</f>
        <v>1423</v>
      </c>
      <c r="BG320">
        <v>1</v>
      </c>
      <c r="BH320">
        <v>2011</v>
      </c>
      <c r="BI320">
        <f>($BH$364-$BH$361)/200</f>
        <v>0.11</v>
      </c>
    </row>
    <row r="321" spans="1:61" x14ac:dyDescent="0.25">
      <c r="A321">
        <v>350</v>
      </c>
      <c r="B321">
        <v>163.437737</v>
      </c>
      <c r="C321" s="3">
        <v>1</v>
      </c>
      <c r="H321">
        <v>170.96579600000001</v>
      </c>
      <c r="I321" s="4">
        <v>4</v>
      </c>
      <c r="P321">
        <v>2</v>
      </c>
      <c r="Q321" t="str">
        <f>CONCATENATE(C321,E321,G321,I321)</f>
        <v>14</v>
      </c>
      <c r="R321">
        <v>4</v>
      </c>
      <c r="X321" t="s">
        <v>276</v>
      </c>
      <c r="Y321" t="s">
        <v>264</v>
      </c>
      <c r="BG321">
        <v>4</v>
      </c>
      <c r="BH321">
        <v>2013</v>
      </c>
      <c r="BI321">
        <f>($BH$365-$BH$362)/200</f>
        <v>0.13</v>
      </c>
    </row>
    <row r="322" spans="1:61" x14ac:dyDescent="0.25">
      <c r="A322">
        <v>351</v>
      </c>
      <c r="B322">
        <v>163.45192700000001</v>
      </c>
      <c r="C322" s="3">
        <v>1</v>
      </c>
      <c r="H322">
        <v>170.98417699999999</v>
      </c>
      <c r="I322" s="4">
        <v>4</v>
      </c>
      <c r="P322">
        <v>2</v>
      </c>
      <c r="Q322" t="str">
        <f>CONCATENATE(C322,E322,G322,I322)</f>
        <v>14</v>
      </c>
      <c r="R322">
        <v>2</v>
      </c>
      <c r="X322" t="s">
        <v>276</v>
      </c>
      <c r="Y322" t="s">
        <v>265</v>
      </c>
      <c r="BG322">
        <v>2</v>
      </c>
      <c r="BH322">
        <v>2023</v>
      </c>
      <c r="BI322">
        <f>($BH$366-$BH$363)/200</f>
        <v>0.1</v>
      </c>
    </row>
    <row r="323" spans="1:61" x14ac:dyDescent="0.25">
      <c r="A323">
        <v>352</v>
      </c>
      <c r="B323">
        <v>163.44914900000001</v>
      </c>
      <c r="C323" s="3">
        <v>1</v>
      </c>
      <c r="H323">
        <v>171.04093399999999</v>
      </c>
      <c r="I323" s="4">
        <v>4</v>
      </c>
      <c r="P323">
        <v>2</v>
      </c>
      <c r="Q323" t="str">
        <f>CONCATENATE(C323,E323,G323,I323)</f>
        <v>14</v>
      </c>
      <c r="R323">
        <v>3</v>
      </c>
      <c r="X323" t="s">
        <v>276</v>
      </c>
      <c r="Y323" t="s">
        <v>262</v>
      </c>
      <c r="BG323">
        <v>3</v>
      </c>
      <c r="BH323">
        <v>2023</v>
      </c>
      <c r="BI323">
        <f>($BH$367-$BH$364)/200</f>
        <v>0.08</v>
      </c>
    </row>
    <row r="324" spans="1:61" x14ac:dyDescent="0.25">
      <c r="A324">
        <v>353</v>
      </c>
      <c r="B324">
        <v>163.469448</v>
      </c>
      <c r="C324" s="3">
        <v>1</v>
      </c>
      <c r="H324">
        <v>171.05123399999999</v>
      </c>
      <c r="I324" s="4">
        <v>4</v>
      </c>
      <c r="P324">
        <v>2</v>
      </c>
      <c r="Q324" t="str">
        <f>CONCATENATE(C324,E324,G324,I324)</f>
        <v>14</v>
      </c>
      <c r="R324">
        <v>4</v>
      </c>
      <c r="X324" t="s">
        <v>276</v>
      </c>
      <c r="Y324" t="s">
        <v>263</v>
      </c>
      <c r="AB324" t="s">
        <v>276</v>
      </c>
      <c r="AC324" t="str">
        <f>CONCATENATE($R324,$R325,$R326,$R327)</f>
        <v>4123</v>
      </c>
      <c r="BG324">
        <v>4</v>
      </c>
      <c r="BH324">
        <v>2034</v>
      </c>
      <c r="BI324">
        <f>($BH$368-$BH$365)/200</f>
        <v>0.09</v>
      </c>
    </row>
    <row r="325" spans="1:61" x14ac:dyDescent="0.25">
      <c r="A325">
        <v>354</v>
      </c>
      <c r="B325">
        <v>163.46939700000001</v>
      </c>
      <c r="C325" s="3">
        <v>1</v>
      </c>
      <c r="H325">
        <v>171.021342</v>
      </c>
      <c r="I325" s="4">
        <v>4</v>
      </c>
      <c r="P325">
        <v>2</v>
      </c>
      <c r="Q325" t="str">
        <f>CONCATENATE(C325,E325,G325,I325)</f>
        <v>14</v>
      </c>
      <c r="R325">
        <v>1</v>
      </c>
      <c r="X325" t="s">
        <v>276</v>
      </c>
      <c r="Y325" t="s">
        <v>264</v>
      </c>
      <c r="BG325">
        <v>1</v>
      </c>
      <c r="BH325">
        <v>2035</v>
      </c>
      <c r="BI325">
        <f>($BH$369-$BH$366)/200</f>
        <v>0.105</v>
      </c>
    </row>
    <row r="326" spans="1:61" x14ac:dyDescent="0.25">
      <c r="A326">
        <v>355</v>
      </c>
      <c r="B326">
        <v>163.46838700000001</v>
      </c>
      <c r="C326" s="3">
        <v>1</v>
      </c>
      <c r="H326">
        <v>170.99947600000002</v>
      </c>
      <c r="I326" s="4">
        <v>4</v>
      </c>
      <c r="P326">
        <v>2</v>
      </c>
      <c r="Q326" t="str">
        <f>CONCATENATE(C326,E326,G326,I326)</f>
        <v>14</v>
      </c>
      <c r="R326">
        <v>2</v>
      </c>
      <c r="X326" t="s">
        <v>276</v>
      </c>
      <c r="Y326" t="s">
        <v>265</v>
      </c>
      <c r="BG326">
        <v>2</v>
      </c>
      <c r="BH326">
        <v>2046</v>
      </c>
      <c r="BI326">
        <f>($BH$370-$BH$367)/200</f>
        <v>0.09</v>
      </c>
    </row>
    <row r="327" spans="1:61" x14ac:dyDescent="0.25">
      <c r="A327">
        <v>356</v>
      </c>
      <c r="B327">
        <v>163.483486</v>
      </c>
      <c r="C327" s="3">
        <v>1</v>
      </c>
      <c r="H327">
        <v>171.015534</v>
      </c>
      <c r="I327" s="4">
        <v>4</v>
      </c>
      <c r="P327">
        <v>2</v>
      </c>
      <c r="Q327" t="str">
        <f>CONCATENATE(C327,E327,G327,I327)</f>
        <v>14</v>
      </c>
      <c r="R327">
        <v>3</v>
      </c>
      <c r="X327" t="s">
        <v>276</v>
      </c>
      <c r="Y327" t="s">
        <v>262</v>
      </c>
      <c r="BG327">
        <v>3</v>
      </c>
      <c r="BH327">
        <v>2049</v>
      </c>
      <c r="BI327">
        <f>($BH$371-$BH$368)/200</f>
        <v>0.08</v>
      </c>
    </row>
    <row r="328" spans="1:61" x14ac:dyDescent="0.25">
      <c r="A328">
        <v>357</v>
      </c>
      <c r="H328">
        <v>171.052142</v>
      </c>
      <c r="I328" s="4">
        <v>4</v>
      </c>
      <c r="P328">
        <v>1</v>
      </c>
      <c r="Q328" t="str">
        <f>CONCATENATE(C328,E328,G328,I328)</f>
        <v>4</v>
      </c>
      <c r="R328">
        <v>4</v>
      </c>
      <c r="X328" t="s">
        <v>276</v>
      </c>
      <c r="Y328" t="s">
        <v>263</v>
      </c>
      <c r="AB328" t="s">
        <v>276</v>
      </c>
      <c r="AC328" t="str">
        <f>CONCATENATE($R328,$R329,$R330,$R331)</f>
        <v>4123</v>
      </c>
      <c r="BG328">
        <v>4</v>
      </c>
      <c r="BH328">
        <v>2055</v>
      </c>
      <c r="BI328">
        <f>($BH$372-$BH$369)/200</f>
        <v>8.5000000000000006E-2</v>
      </c>
    </row>
    <row r="329" spans="1:61" x14ac:dyDescent="0.25">
      <c r="A329">
        <v>358</v>
      </c>
      <c r="F329">
        <v>163.88244499999999</v>
      </c>
      <c r="G329" s="2">
        <v>3</v>
      </c>
      <c r="H329">
        <v>171.052142</v>
      </c>
      <c r="I329" s="4">
        <v>4</v>
      </c>
      <c r="P329">
        <v>2</v>
      </c>
      <c r="Q329" t="str">
        <f>CONCATENATE(C329,E329,G329,I329)</f>
        <v>34</v>
      </c>
      <c r="R329">
        <v>1</v>
      </c>
      <c r="X329" t="s">
        <v>276</v>
      </c>
      <c r="Y329" t="s">
        <v>264</v>
      </c>
      <c r="BG329">
        <v>1</v>
      </c>
      <c r="BH329">
        <v>2059</v>
      </c>
      <c r="BI329">
        <f>($BH$373-$BH$370)/200</f>
        <v>0.105</v>
      </c>
    </row>
    <row r="330" spans="1:61" x14ac:dyDescent="0.25">
      <c r="A330">
        <v>359</v>
      </c>
      <c r="F330">
        <v>163.862145</v>
      </c>
      <c r="G330" s="2">
        <v>3</v>
      </c>
      <c r="P330">
        <v>1</v>
      </c>
      <c r="Q330" t="str">
        <f>CONCATENATE(C330,E330,G330,I330)</f>
        <v>3</v>
      </c>
      <c r="R330">
        <v>2</v>
      </c>
      <c r="X330" t="s">
        <v>276</v>
      </c>
      <c r="Y330" t="s">
        <v>265</v>
      </c>
      <c r="BG330">
        <v>2</v>
      </c>
      <c r="BH330">
        <v>2067</v>
      </c>
      <c r="BI330">
        <f>($BH$374-$BH$371)/200</f>
        <v>8.5000000000000006E-2</v>
      </c>
    </row>
    <row r="331" spans="1:61" x14ac:dyDescent="0.25">
      <c r="A331">
        <v>360</v>
      </c>
      <c r="D331">
        <v>153.586566</v>
      </c>
      <c r="E331" s="5">
        <v>2</v>
      </c>
      <c r="F331">
        <v>163.79468400000002</v>
      </c>
      <c r="G331" s="2">
        <v>3</v>
      </c>
      <c r="P331">
        <v>2</v>
      </c>
      <c r="Q331" t="str">
        <f>CONCATENATE(C331,E331,G331,I331)</f>
        <v>23</v>
      </c>
      <c r="R331">
        <v>3</v>
      </c>
      <c r="X331" t="s">
        <v>276</v>
      </c>
      <c r="Y331" t="s">
        <v>262</v>
      </c>
      <c r="BG331">
        <v>3</v>
      </c>
      <c r="BH331">
        <v>2073</v>
      </c>
      <c r="BI331">
        <f>($BH$375-$BH$372)/200</f>
        <v>7.0000000000000007E-2</v>
      </c>
    </row>
    <row r="332" spans="1:61" x14ac:dyDescent="0.25">
      <c r="A332">
        <v>361</v>
      </c>
      <c r="D332">
        <v>153.56349</v>
      </c>
      <c r="E332" s="5">
        <v>2</v>
      </c>
      <c r="F332">
        <v>163.82826499999999</v>
      </c>
      <c r="G332" s="2">
        <v>3</v>
      </c>
      <c r="P332">
        <v>2</v>
      </c>
      <c r="Q332" t="str">
        <f>CONCATENATE(C332,E332,G332,I332)</f>
        <v>23</v>
      </c>
      <c r="R332">
        <v>4</v>
      </c>
      <c r="X332" t="s">
        <v>276</v>
      </c>
      <c r="Y332" t="s">
        <v>263</v>
      </c>
      <c r="AB332" t="s">
        <v>276</v>
      </c>
      <c r="AC332" t="str">
        <f>CONCATENATE($R332,$R333,$R334,$R335)</f>
        <v>4123</v>
      </c>
      <c r="BG332">
        <v>4</v>
      </c>
      <c r="BH332">
        <v>2076</v>
      </c>
      <c r="BI332">
        <f>($BH$376-$BH$373)/200</f>
        <v>7.0000000000000007E-2</v>
      </c>
    </row>
    <row r="333" spans="1:61" x14ac:dyDescent="0.25">
      <c r="A333">
        <v>362</v>
      </c>
      <c r="D333">
        <v>153.609036</v>
      </c>
      <c r="E333" s="5">
        <v>2</v>
      </c>
      <c r="F333">
        <v>163.851744</v>
      </c>
      <c r="G333" s="2">
        <v>3</v>
      </c>
      <c r="P333">
        <v>2</v>
      </c>
      <c r="Q333" t="str">
        <f>CONCATENATE(C333,E333,G333,I333)</f>
        <v>23</v>
      </c>
      <c r="R333">
        <v>1</v>
      </c>
      <c r="X333" t="s">
        <v>276</v>
      </c>
      <c r="Y333" t="s">
        <v>264</v>
      </c>
      <c r="BG333">
        <v>1</v>
      </c>
      <c r="BH333">
        <v>2080</v>
      </c>
      <c r="BI333">
        <f>($BH$377-$BH$374)/200</f>
        <v>0.11</v>
      </c>
    </row>
    <row r="334" spans="1:61" x14ac:dyDescent="0.25">
      <c r="A334">
        <v>363</v>
      </c>
      <c r="D334">
        <v>153.56636800000001</v>
      </c>
      <c r="E334" s="5">
        <v>2</v>
      </c>
      <c r="F334">
        <v>163.87679</v>
      </c>
      <c r="G334" s="2">
        <v>3</v>
      </c>
      <c r="P334">
        <v>2</v>
      </c>
      <c r="Q334" t="str">
        <f>CONCATENATE(C334,E334,G334,I334)</f>
        <v>23</v>
      </c>
      <c r="R334">
        <v>2</v>
      </c>
      <c r="X334" t="s">
        <v>276</v>
      </c>
      <c r="Y334" t="s">
        <v>265</v>
      </c>
      <c r="BG334">
        <v>2</v>
      </c>
      <c r="BH334">
        <v>2087</v>
      </c>
      <c r="BI334">
        <f>($BH$378-$BH$375)/200</f>
        <v>8.5000000000000006E-2</v>
      </c>
    </row>
    <row r="335" spans="1:61" x14ac:dyDescent="0.25">
      <c r="A335">
        <v>364</v>
      </c>
      <c r="D335">
        <v>153.533647</v>
      </c>
      <c r="E335" s="5">
        <v>2</v>
      </c>
      <c r="F335">
        <v>163.88163600000001</v>
      </c>
      <c r="G335" s="2">
        <v>3</v>
      </c>
      <c r="P335">
        <v>2</v>
      </c>
      <c r="Q335" t="str">
        <f>CONCATENATE(C335,E335,G335,I335)</f>
        <v>23</v>
      </c>
      <c r="R335">
        <v>3</v>
      </c>
      <c r="X335" t="s">
        <v>276</v>
      </c>
      <c r="Y335" t="s">
        <v>262</v>
      </c>
      <c r="BG335">
        <v>3</v>
      </c>
      <c r="BH335">
        <v>2095</v>
      </c>
      <c r="BI335">
        <f>($BH$379-$BH$376)/200</f>
        <v>7.4999999999999997E-2</v>
      </c>
    </row>
    <row r="336" spans="1:61" x14ac:dyDescent="0.25">
      <c r="A336">
        <v>365</v>
      </c>
      <c r="D336">
        <v>153.62322499999999</v>
      </c>
      <c r="E336" s="5">
        <v>2</v>
      </c>
      <c r="F336">
        <v>163.77711299999999</v>
      </c>
      <c r="G336" s="2">
        <v>3</v>
      </c>
      <c r="P336">
        <v>2</v>
      </c>
      <c r="Q336" t="str">
        <f>CONCATENATE(C336,E336,G336,I336)</f>
        <v>23</v>
      </c>
      <c r="R336">
        <v>4</v>
      </c>
      <c r="X336" t="s">
        <v>276</v>
      </c>
      <c r="Y336" t="s">
        <v>263</v>
      </c>
      <c r="AB336" t="s">
        <v>276</v>
      </c>
      <c r="AC336" t="str">
        <f>CONCATENATE($R336,$R337,$R338,$R339)</f>
        <v>4123</v>
      </c>
      <c r="BG336">
        <v>4</v>
      </c>
      <c r="BH336">
        <v>2097</v>
      </c>
      <c r="BI336">
        <f>($BH$380-$BH$377)/200</f>
        <v>7.0000000000000007E-2</v>
      </c>
    </row>
    <row r="337" spans="1:61" x14ac:dyDescent="0.25">
      <c r="A337">
        <v>366</v>
      </c>
      <c r="D337">
        <v>153.65321900000001</v>
      </c>
      <c r="E337" s="5">
        <v>2</v>
      </c>
      <c r="F337">
        <v>163.88244499999999</v>
      </c>
      <c r="G337" s="2">
        <v>3</v>
      </c>
      <c r="P337">
        <v>2</v>
      </c>
      <c r="Q337" t="str">
        <f>CONCATENATE(C337,E337,G337,I337)</f>
        <v>23</v>
      </c>
      <c r="R337">
        <v>1</v>
      </c>
      <c r="X337" t="s">
        <v>276</v>
      </c>
      <c r="Y337" t="s">
        <v>264</v>
      </c>
      <c r="BG337">
        <v>1</v>
      </c>
      <c r="BH337">
        <v>2102</v>
      </c>
      <c r="BI337">
        <f>($BH$381-$BH$378)/200</f>
        <v>0.105</v>
      </c>
    </row>
    <row r="338" spans="1:61" x14ac:dyDescent="0.25">
      <c r="A338">
        <v>367</v>
      </c>
      <c r="D338">
        <v>153.65438</v>
      </c>
      <c r="E338" s="5">
        <v>2</v>
      </c>
      <c r="P338">
        <v>1</v>
      </c>
      <c r="Q338" t="str">
        <f>CONCATENATE(C338,E338,G338,I338)</f>
        <v>2</v>
      </c>
      <c r="R338">
        <v>2</v>
      </c>
      <c r="X338" t="s">
        <v>276</v>
      </c>
      <c r="Y338" t="s">
        <v>265</v>
      </c>
      <c r="BG338">
        <v>2</v>
      </c>
      <c r="BH338">
        <v>2110</v>
      </c>
      <c r="BI338">
        <f>($BH$382-$BH$379)/200</f>
        <v>9.5000000000000001E-2</v>
      </c>
    </row>
    <row r="339" spans="1:61" x14ac:dyDescent="0.25">
      <c r="A339">
        <v>368</v>
      </c>
      <c r="D339">
        <v>153.65453199999999</v>
      </c>
      <c r="E339" s="5">
        <v>2</v>
      </c>
      <c r="P339">
        <v>1</v>
      </c>
      <c r="Q339" t="str">
        <f>CONCATENATE(C339,E339,G339,I339)</f>
        <v>2</v>
      </c>
      <c r="R339">
        <v>3</v>
      </c>
      <c r="X339" t="s">
        <v>276</v>
      </c>
      <c r="Y339" t="s">
        <v>262</v>
      </c>
      <c r="BG339">
        <v>3</v>
      </c>
      <c r="BH339">
        <v>2118</v>
      </c>
      <c r="BI339">
        <f>($BH$383-$BH$380)/200</f>
        <v>0.08</v>
      </c>
    </row>
    <row r="340" spans="1:61" x14ac:dyDescent="0.25">
      <c r="A340">
        <v>369</v>
      </c>
      <c r="B340">
        <v>135.58141800000001</v>
      </c>
      <c r="C340" s="3">
        <v>1</v>
      </c>
      <c r="D340">
        <v>153.586566</v>
      </c>
      <c r="E340" s="5">
        <v>2</v>
      </c>
      <c r="P340">
        <v>2</v>
      </c>
      <c r="Q340" t="str">
        <f>CONCATENATE(C340,E340,G340,I340)</f>
        <v>12</v>
      </c>
      <c r="R340">
        <v>4</v>
      </c>
      <c r="X340" t="s">
        <v>276</v>
      </c>
      <c r="Y340" t="s">
        <v>263</v>
      </c>
      <c r="AB340" t="s">
        <v>276</v>
      </c>
      <c r="AC340" t="str">
        <f>CONCATENATE($R340,$R341,$R342,$R343)</f>
        <v>4123</v>
      </c>
      <c r="BG340">
        <v>4</v>
      </c>
      <c r="BH340">
        <v>2119</v>
      </c>
      <c r="BI340">
        <f>($BH$384-$BH$381)/200</f>
        <v>0.08</v>
      </c>
    </row>
    <row r="341" spans="1:61" x14ac:dyDescent="0.25">
      <c r="A341">
        <v>370</v>
      </c>
      <c r="B341">
        <v>135.57287300000002</v>
      </c>
      <c r="C341" s="3">
        <v>1</v>
      </c>
      <c r="P341">
        <v>1</v>
      </c>
      <c r="Q341" t="str">
        <f>CONCATENATE(C341,E341,G341,I341)</f>
        <v>1</v>
      </c>
      <c r="R341">
        <v>1</v>
      </c>
      <c r="X341" t="s">
        <v>276</v>
      </c>
      <c r="Y341" t="s">
        <v>264</v>
      </c>
      <c r="BG341">
        <v>1</v>
      </c>
      <c r="BH341">
        <v>2125</v>
      </c>
      <c r="BI341">
        <f>($BH$385-$BH$382)/200</f>
        <v>0.115</v>
      </c>
    </row>
    <row r="342" spans="1:61" x14ac:dyDescent="0.25">
      <c r="A342">
        <v>371</v>
      </c>
      <c r="B342">
        <v>135.52701999999999</v>
      </c>
      <c r="C342" s="3">
        <v>1</v>
      </c>
      <c r="P342">
        <v>1</v>
      </c>
      <c r="Q342" t="str">
        <f>CONCATENATE(C342,E342,G342,I342)</f>
        <v>1</v>
      </c>
      <c r="R342">
        <v>2</v>
      </c>
      <c r="X342" t="s">
        <v>276</v>
      </c>
      <c r="Y342" t="s">
        <v>265</v>
      </c>
      <c r="BG342">
        <v>2</v>
      </c>
      <c r="BH342">
        <v>2132</v>
      </c>
      <c r="BI342">
        <f>($BH$386-$BH$383)/200</f>
        <v>8.5000000000000006E-2</v>
      </c>
    </row>
    <row r="343" spans="1:61" x14ac:dyDescent="0.25">
      <c r="A343">
        <v>372</v>
      </c>
      <c r="B343">
        <v>135.534695</v>
      </c>
      <c r="C343" s="3">
        <v>1</v>
      </c>
      <c r="P343">
        <v>1</v>
      </c>
      <c r="Q343" t="str">
        <f>CONCATENATE(C343,E343,G343,I343)</f>
        <v>1</v>
      </c>
      <c r="R343">
        <v>3</v>
      </c>
      <c r="X343" t="s">
        <v>276</v>
      </c>
      <c r="Y343" t="s">
        <v>262</v>
      </c>
      <c r="BG343">
        <v>3</v>
      </c>
      <c r="BH343">
        <v>2140</v>
      </c>
      <c r="BI343">
        <f>($BH$387-$BH$384)/200</f>
        <v>0.08</v>
      </c>
    </row>
    <row r="344" spans="1:61" x14ac:dyDescent="0.25">
      <c r="A344">
        <v>373</v>
      </c>
      <c r="B344">
        <v>135.52460200000002</v>
      </c>
      <c r="C344" s="3">
        <v>1</v>
      </c>
      <c r="H344">
        <v>151.92655099999999</v>
      </c>
      <c r="I344" s="4">
        <v>4</v>
      </c>
      <c r="P344">
        <v>2</v>
      </c>
      <c r="Q344" t="str">
        <f>CONCATENATE(C344,E344,G344,I344)</f>
        <v>14</v>
      </c>
      <c r="R344">
        <v>4</v>
      </c>
      <c r="X344" t="s">
        <v>276</v>
      </c>
      <c r="Y344" t="s">
        <v>263</v>
      </c>
      <c r="AB344" t="s">
        <v>276</v>
      </c>
      <c r="AC344" t="str">
        <f>CONCATENATE($R344,$R345,$R346,$R347)</f>
        <v>4123</v>
      </c>
      <c r="BG344">
        <v>4</v>
      </c>
      <c r="BH344">
        <v>2143</v>
      </c>
      <c r="BI344">
        <f>($BH$388-$BH$385)/200</f>
        <v>6.5000000000000002E-2</v>
      </c>
    </row>
    <row r="345" spans="1:61" x14ac:dyDescent="0.25">
      <c r="A345">
        <v>374</v>
      </c>
      <c r="B345">
        <v>135.56868400000002</v>
      </c>
      <c r="C345" s="3">
        <v>1</v>
      </c>
      <c r="H345">
        <v>151.92655099999999</v>
      </c>
      <c r="I345" s="4">
        <v>4</v>
      </c>
      <c r="P345">
        <v>2</v>
      </c>
      <c r="Q345" t="str">
        <f>CONCATENATE(C345,E345,G345,I345)</f>
        <v>14</v>
      </c>
      <c r="R345">
        <v>1</v>
      </c>
      <c r="X345" t="s">
        <v>276</v>
      </c>
      <c r="Y345" t="s">
        <v>264</v>
      </c>
      <c r="BG345">
        <v>1</v>
      </c>
      <c r="BH345">
        <v>2149</v>
      </c>
      <c r="BI345">
        <f>($BH$389-$BH$386)/200</f>
        <v>0.12</v>
      </c>
    </row>
    <row r="346" spans="1:61" x14ac:dyDescent="0.25">
      <c r="A346">
        <v>375</v>
      </c>
      <c r="B346">
        <v>135.55838499999999</v>
      </c>
      <c r="C346" s="3">
        <v>1</v>
      </c>
      <c r="H346">
        <v>151.92655099999999</v>
      </c>
      <c r="I346" s="4">
        <v>4</v>
      </c>
      <c r="P346">
        <v>2</v>
      </c>
      <c r="Q346" t="str">
        <f>CONCATENATE(C346,E346,G346,I346)</f>
        <v>14</v>
      </c>
      <c r="R346">
        <v>2</v>
      </c>
      <c r="X346" t="s">
        <v>275</v>
      </c>
      <c r="Y346" t="s">
        <v>318</v>
      </c>
      <c r="BG346">
        <v>2</v>
      </c>
      <c r="BH346">
        <v>2160</v>
      </c>
      <c r="BI346">
        <f>($BH$390-$BH$387)/200</f>
        <v>0.1</v>
      </c>
    </row>
    <row r="347" spans="1:61" x14ac:dyDescent="0.25">
      <c r="A347">
        <v>376</v>
      </c>
      <c r="B347">
        <v>135.55904100000001</v>
      </c>
      <c r="C347" s="3">
        <v>1</v>
      </c>
      <c r="H347">
        <v>151.92655099999999</v>
      </c>
      <c r="I347" s="4">
        <v>4</v>
      </c>
      <c r="P347">
        <v>2</v>
      </c>
      <c r="Q347" t="str">
        <f>CONCATENATE(C347,E347,G347,I347)</f>
        <v>14</v>
      </c>
      <c r="R347">
        <v>3</v>
      </c>
      <c r="X347" t="s">
        <v>274</v>
      </c>
      <c r="Y347" t="s">
        <v>266</v>
      </c>
      <c r="BG347">
        <v>3</v>
      </c>
      <c r="BH347">
        <v>2167</v>
      </c>
      <c r="BI347">
        <f>($BH$391-$BH$388)/200</f>
        <v>6.5000000000000002E-2</v>
      </c>
    </row>
    <row r="348" spans="1:61" x14ac:dyDescent="0.25">
      <c r="A348">
        <v>377</v>
      </c>
      <c r="B348">
        <v>135.58141800000001</v>
      </c>
      <c r="C348" s="3">
        <v>1</v>
      </c>
      <c r="H348">
        <v>151.880651</v>
      </c>
      <c r="I348" s="4">
        <v>4</v>
      </c>
      <c r="P348">
        <v>2</v>
      </c>
      <c r="Q348" t="str">
        <f>CONCATENATE(C348,E348,G348,I348)</f>
        <v>14</v>
      </c>
      <c r="R348">
        <v>4</v>
      </c>
      <c r="X348" t="s">
        <v>274</v>
      </c>
      <c r="Y348" t="s">
        <v>260</v>
      </c>
      <c r="BG348">
        <v>4</v>
      </c>
      <c r="BH348">
        <v>2172</v>
      </c>
      <c r="BI348">
        <f>($BH$397-$BH$394)/200</f>
        <v>8.5000000000000006E-2</v>
      </c>
    </row>
    <row r="349" spans="1:61" x14ac:dyDescent="0.25">
      <c r="A349">
        <v>378</v>
      </c>
      <c r="F349">
        <v>136.72211100000001</v>
      </c>
      <c r="G349" s="2">
        <v>3</v>
      </c>
      <c r="H349">
        <v>151.908928</v>
      </c>
      <c r="I349" s="4">
        <v>4</v>
      </c>
      <c r="P349">
        <v>2</v>
      </c>
      <c r="Q349" t="str">
        <f>CONCATENATE(C349,E349,G349,I349)</f>
        <v>34</v>
      </c>
      <c r="R349" t="s">
        <v>22</v>
      </c>
      <c r="X349" t="s">
        <v>274</v>
      </c>
      <c r="Y349" t="s">
        <v>272</v>
      </c>
      <c r="BG349" t="s">
        <v>22</v>
      </c>
      <c r="BH349">
        <v>2175</v>
      </c>
      <c r="BI349">
        <f>($BH$398-$BH$395)/200</f>
        <v>0.14000000000000001</v>
      </c>
    </row>
    <row r="350" spans="1:61" x14ac:dyDescent="0.25">
      <c r="A350">
        <v>379</v>
      </c>
      <c r="F350">
        <v>136.72211100000001</v>
      </c>
      <c r="G350" s="2">
        <v>3</v>
      </c>
      <c r="H350">
        <v>151.90034399999999</v>
      </c>
      <c r="I350" s="4">
        <v>4</v>
      </c>
      <c r="P350">
        <v>2</v>
      </c>
      <c r="Q350" t="str">
        <f>CONCATENATE(C350,E350,G350,I350)</f>
        <v>34</v>
      </c>
      <c r="R350" t="s">
        <v>22</v>
      </c>
      <c r="X350" t="s">
        <v>274</v>
      </c>
      <c r="Y350" t="s">
        <v>266</v>
      </c>
      <c r="BG350" t="s">
        <v>22</v>
      </c>
      <c r="BH350">
        <v>2208</v>
      </c>
      <c r="BI350">
        <f>($BH$399-$BH$396)/200</f>
        <v>0.09</v>
      </c>
    </row>
    <row r="351" spans="1:61" x14ac:dyDescent="0.25">
      <c r="A351">
        <v>380</v>
      </c>
      <c r="F351">
        <v>136.72211100000001</v>
      </c>
      <c r="G351" s="2">
        <v>3</v>
      </c>
      <c r="H351">
        <v>151.897719</v>
      </c>
      <c r="I351" s="4">
        <v>4</v>
      </c>
      <c r="P351">
        <v>2</v>
      </c>
      <c r="Q351" t="str">
        <f>CONCATENATE(C351,E351,G351,I351)</f>
        <v>34</v>
      </c>
      <c r="R351">
        <v>1</v>
      </c>
      <c r="X351" t="s">
        <v>275</v>
      </c>
      <c r="Y351" t="s">
        <v>267</v>
      </c>
      <c r="AB351" t="s">
        <v>276</v>
      </c>
      <c r="AC351" t="str">
        <f>CONCATENATE($R351,$R352,$R353,$R354)</f>
        <v>1234</v>
      </c>
      <c r="BG351">
        <v>1</v>
      </c>
      <c r="BH351">
        <v>2209</v>
      </c>
      <c r="BI351">
        <f>($BH$400-$BH$397)/200</f>
        <v>0.13</v>
      </c>
    </row>
    <row r="352" spans="1:61" x14ac:dyDescent="0.25">
      <c r="A352">
        <v>381</v>
      </c>
      <c r="F352">
        <v>136.72211100000001</v>
      </c>
      <c r="G352" s="2">
        <v>3</v>
      </c>
      <c r="H352">
        <v>151.923168</v>
      </c>
      <c r="I352" s="4">
        <v>4</v>
      </c>
      <c r="P352">
        <v>2</v>
      </c>
      <c r="Q352" t="str">
        <f>CONCATENATE(C352,E352,G352,I352)</f>
        <v>34</v>
      </c>
      <c r="R352">
        <v>2</v>
      </c>
      <c r="X352" t="s">
        <v>277</v>
      </c>
      <c r="Y352" t="s">
        <v>268</v>
      </c>
      <c r="BG352">
        <v>2</v>
      </c>
      <c r="BH352">
        <v>2223</v>
      </c>
      <c r="BI352">
        <f>($BH$401-$BH$398)/200</f>
        <v>7.4999999999999997E-2</v>
      </c>
    </row>
    <row r="353" spans="1:61" x14ac:dyDescent="0.25">
      <c r="A353">
        <v>382</v>
      </c>
      <c r="F353">
        <v>136.72211100000001</v>
      </c>
      <c r="G353" s="2">
        <v>3</v>
      </c>
      <c r="H353">
        <v>151.92655099999999</v>
      </c>
      <c r="I353" s="4">
        <v>4</v>
      </c>
      <c r="P353">
        <v>2</v>
      </c>
      <c r="Q353" t="str">
        <f>CONCATENATE(C353,E353,G353,I353)</f>
        <v>34</v>
      </c>
      <c r="R353">
        <v>3</v>
      </c>
      <c r="X353" t="s">
        <v>277</v>
      </c>
      <c r="Y353" t="s">
        <v>269</v>
      </c>
      <c r="BG353">
        <v>3</v>
      </c>
      <c r="BH353">
        <v>2224</v>
      </c>
      <c r="BI353">
        <f>($BH$402-$BH$399)/200</f>
        <v>0.11</v>
      </c>
    </row>
    <row r="354" spans="1:61" x14ac:dyDescent="0.25">
      <c r="A354">
        <v>383</v>
      </c>
      <c r="F354">
        <v>136.72211100000001</v>
      </c>
      <c r="G354" s="2">
        <v>3</v>
      </c>
      <c r="P354">
        <v>1</v>
      </c>
      <c r="Q354" t="str">
        <f>CONCATENATE(C354,E354,G354,I354)</f>
        <v>3</v>
      </c>
      <c r="R354">
        <v>4</v>
      </c>
      <c r="X354" t="s">
        <v>277</v>
      </c>
      <c r="Y354" t="s">
        <v>270</v>
      </c>
      <c r="BG354">
        <v>4</v>
      </c>
      <c r="BH354">
        <v>2229</v>
      </c>
      <c r="BI354">
        <f>($BH$403-$BH$400)/200</f>
        <v>0.08</v>
      </c>
    </row>
    <row r="355" spans="1:61" x14ac:dyDescent="0.25">
      <c r="A355">
        <v>384</v>
      </c>
      <c r="D355">
        <v>121.46238400000001</v>
      </c>
      <c r="E355" s="5">
        <v>2</v>
      </c>
      <c r="F355">
        <v>136.72211100000001</v>
      </c>
      <c r="G355" s="2">
        <v>3</v>
      </c>
      <c r="P355">
        <v>2</v>
      </c>
      <c r="Q355" t="str">
        <f>CONCATENATE(C355,E355,G355,I355)</f>
        <v>23</v>
      </c>
      <c r="R355">
        <v>1</v>
      </c>
      <c r="X355" t="s">
        <v>277</v>
      </c>
      <c r="Y355" t="s">
        <v>273</v>
      </c>
      <c r="AB355" t="s">
        <v>276</v>
      </c>
      <c r="AC355" t="str">
        <f>CONCATENATE($R355,$R356,$R357,$R358)</f>
        <v>1234</v>
      </c>
      <c r="BG355">
        <v>1</v>
      </c>
      <c r="BH355">
        <v>2238</v>
      </c>
      <c r="BI355">
        <f>($BH$404-$BH$401)/200</f>
        <v>0.1</v>
      </c>
    </row>
    <row r="356" spans="1:61" x14ac:dyDescent="0.25">
      <c r="A356">
        <v>385</v>
      </c>
      <c r="D356">
        <v>121.43597500000001</v>
      </c>
      <c r="E356" s="5">
        <v>2</v>
      </c>
      <c r="F356">
        <v>136.72211100000001</v>
      </c>
      <c r="G356" s="2">
        <v>3</v>
      </c>
      <c r="P356">
        <v>2</v>
      </c>
      <c r="Q356" t="str">
        <f>CONCATENATE(C356,E356,G356,I356)</f>
        <v>23</v>
      </c>
      <c r="R356">
        <v>2</v>
      </c>
      <c r="X356" t="s">
        <v>277</v>
      </c>
      <c r="Y356" t="s">
        <v>268</v>
      </c>
      <c r="BG356">
        <v>2</v>
      </c>
      <c r="BH356">
        <v>2250</v>
      </c>
      <c r="BI356">
        <f>($BH$405-$BH$402)/200</f>
        <v>7.4999999999999997E-2</v>
      </c>
    </row>
    <row r="357" spans="1:61" x14ac:dyDescent="0.25">
      <c r="A357">
        <v>386</v>
      </c>
      <c r="D357">
        <v>121.471879</v>
      </c>
      <c r="E357" s="5">
        <v>2</v>
      </c>
      <c r="P357">
        <v>1</v>
      </c>
      <c r="Q357" t="str">
        <f>CONCATENATE(C357,E357,G357,I357)</f>
        <v>2</v>
      </c>
      <c r="R357">
        <v>3</v>
      </c>
      <c r="X357" t="s">
        <v>277</v>
      </c>
      <c r="Y357" t="s">
        <v>269</v>
      </c>
      <c r="BG357">
        <v>3</v>
      </c>
      <c r="BH357">
        <v>2253</v>
      </c>
      <c r="BI357">
        <f>($BH$406-$BH$403)/200</f>
        <v>0.09</v>
      </c>
    </row>
    <row r="358" spans="1:61" x14ac:dyDescent="0.25">
      <c r="A358">
        <v>387</v>
      </c>
      <c r="D358">
        <v>121.45637600000001</v>
      </c>
      <c r="E358" s="5">
        <v>2</v>
      </c>
      <c r="P358">
        <v>1</v>
      </c>
      <c r="Q358" t="str">
        <f>CONCATENATE(C358,E358,G358,I358)</f>
        <v>2</v>
      </c>
      <c r="R358">
        <v>4</v>
      </c>
      <c r="X358" t="s">
        <v>277</v>
      </c>
      <c r="Y358" t="s">
        <v>270</v>
      </c>
      <c r="BG358">
        <v>4</v>
      </c>
      <c r="BH358">
        <v>2253</v>
      </c>
      <c r="BI358">
        <f>($BH$407-$BH$404)/200</f>
        <v>9.5000000000000001E-2</v>
      </c>
    </row>
    <row r="359" spans="1:61" x14ac:dyDescent="0.25">
      <c r="A359">
        <v>388</v>
      </c>
      <c r="D359">
        <v>121.46259000000001</v>
      </c>
      <c r="E359" s="5">
        <v>2</v>
      </c>
      <c r="P359">
        <v>1</v>
      </c>
      <c r="Q359" t="str">
        <f>CONCATENATE(C359,E359,G359,I359)</f>
        <v>2</v>
      </c>
      <c r="R359">
        <v>1</v>
      </c>
      <c r="X359" t="s">
        <v>277</v>
      </c>
      <c r="Y359" t="s">
        <v>273</v>
      </c>
      <c r="AB359" t="s">
        <v>276</v>
      </c>
      <c r="AC359" t="str">
        <f>CONCATENATE($R359,$R360,$R361,$R362)</f>
        <v>1234</v>
      </c>
      <c r="BG359">
        <v>1</v>
      </c>
      <c r="BH359">
        <v>2262</v>
      </c>
      <c r="BI359">
        <f>($BH$408-$BH$405)/200</f>
        <v>0.08</v>
      </c>
    </row>
    <row r="360" spans="1:61" x14ac:dyDescent="0.25">
      <c r="A360">
        <v>389</v>
      </c>
      <c r="D360">
        <v>121.45738700000001</v>
      </c>
      <c r="E360" s="5">
        <v>2</v>
      </c>
      <c r="P360">
        <v>1</v>
      </c>
      <c r="Q360" t="str">
        <f>CONCATENATE(C360,E360,G360,I360)</f>
        <v>2</v>
      </c>
      <c r="R360">
        <v>2</v>
      </c>
      <c r="X360" t="s">
        <v>277</v>
      </c>
      <c r="Y360" t="s">
        <v>268</v>
      </c>
      <c r="BG360">
        <v>2</v>
      </c>
      <c r="BH360">
        <v>2275</v>
      </c>
      <c r="BI360">
        <f>($BH$409-$BH$406)/200</f>
        <v>7.0000000000000007E-2</v>
      </c>
    </row>
    <row r="361" spans="1:61" x14ac:dyDescent="0.25">
      <c r="A361">
        <v>390</v>
      </c>
      <c r="B361">
        <v>115.627431</v>
      </c>
      <c r="C361" s="3">
        <v>1</v>
      </c>
      <c r="D361">
        <v>121.46718300000001</v>
      </c>
      <c r="E361" s="5">
        <v>2</v>
      </c>
      <c r="P361">
        <v>2</v>
      </c>
      <c r="Q361" t="str">
        <f>CONCATENATE(C361,E361,G361,I361)</f>
        <v>12</v>
      </c>
      <c r="R361">
        <v>3</v>
      </c>
      <c r="X361" t="s">
        <v>277</v>
      </c>
      <c r="Y361" t="s">
        <v>269</v>
      </c>
      <c r="BG361">
        <v>3</v>
      </c>
      <c r="BH361">
        <v>2277</v>
      </c>
      <c r="BI361">
        <f>($BH$410-$BH$407)/200</f>
        <v>0.08</v>
      </c>
    </row>
    <row r="362" spans="1:61" x14ac:dyDescent="0.25">
      <c r="A362">
        <v>391</v>
      </c>
      <c r="B362">
        <v>115.58516</v>
      </c>
      <c r="C362" s="3">
        <v>1</v>
      </c>
      <c r="D362">
        <v>121.43683300000001</v>
      </c>
      <c r="E362" s="5">
        <v>2</v>
      </c>
      <c r="P362">
        <v>2</v>
      </c>
      <c r="Q362" t="str">
        <f>CONCATENATE(C362,E362,G362,I362)</f>
        <v>12</v>
      </c>
      <c r="R362">
        <v>4</v>
      </c>
      <c r="X362" t="s">
        <v>277</v>
      </c>
      <c r="Y362" t="s">
        <v>270</v>
      </c>
      <c r="BG362">
        <v>4</v>
      </c>
      <c r="BH362">
        <v>2279</v>
      </c>
      <c r="BI362">
        <f>($BH$411-$BH$408)/200</f>
        <v>9.5000000000000001E-2</v>
      </c>
    </row>
    <row r="363" spans="1:61" x14ac:dyDescent="0.25">
      <c r="A363">
        <v>392</v>
      </c>
      <c r="B363">
        <v>115.576829</v>
      </c>
      <c r="C363" s="3">
        <v>1</v>
      </c>
      <c r="D363">
        <v>121.46238400000001</v>
      </c>
      <c r="E363" s="5">
        <v>2</v>
      </c>
      <c r="P363">
        <v>2</v>
      </c>
      <c r="Q363" t="str">
        <f>CONCATENATE(C363,E363,G363,I363)</f>
        <v>12</v>
      </c>
      <c r="R363">
        <v>1</v>
      </c>
      <c r="X363" t="s">
        <v>277</v>
      </c>
      <c r="Y363" t="s">
        <v>273</v>
      </c>
      <c r="AB363" t="s">
        <v>276</v>
      </c>
      <c r="AC363" t="str">
        <f>CONCATENATE($R363,$R364,$R365,$R366)</f>
        <v>1234</v>
      </c>
      <c r="BG363">
        <v>1</v>
      </c>
      <c r="BH363">
        <v>2289</v>
      </c>
      <c r="BI363">
        <f>($BH$412-$BH$409)/200</f>
        <v>8.5000000000000006E-2</v>
      </c>
    </row>
    <row r="364" spans="1:61" x14ac:dyDescent="0.25">
      <c r="A364">
        <v>393</v>
      </c>
      <c r="B364">
        <v>115.59374700000001</v>
      </c>
      <c r="C364" s="3">
        <v>1</v>
      </c>
      <c r="P364">
        <v>1</v>
      </c>
      <c r="Q364" t="str">
        <f>CONCATENATE(C364,E364,G364,I364)</f>
        <v>1</v>
      </c>
      <c r="R364">
        <v>2</v>
      </c>
      <c r="X364" t="s">
        <v>277</v>
      </c>
      <c r="Y364" t="s">
        <v>268</v>
      </c>
      <c r="BG364">
        <v>2</v>
      </c>
      <c r="BH364">
        <v>2299</v>
      </c>
      <c r="BI364">
        <f>($BH$413-$BH$410)/200</f>
        <v>7.0000000000000007E-2</v>
      </c>
    </row>
    <row r="365" spans="1:61" x14ac:dyDescent="0.25">
      <c r="A365">
        <v>394</v>
      </c>
      <c r="B365">
        <v>115.58137200000002</v>
      </c>
      <c r="C365" s="3">
        <v>1</v>
      </c>
      <c r="P365">
        <v>1</v>
      </c>
      <c r="Q365" t="str">
        <f>CONCATENATE(C365,E365,G365,I365)</f>
        <v>1</v>
      </c>
      <c r="R365">
        <v>3</v>
      </c>
      <c r="X365" t="s">
        <v>277</v>
      </c>
      <c r="Y365" t="s">
        <v>269</v>
      </c>
      <c r="BG365">
        <v>3</v>
      </c>
      <c r="BH365">
        <v>2305</v>
      </c>
      <c r="BI365">
        <f>($BH$414-$BH$411)/200</f>
        <v>0.08</v>
      </c>
    </row>
    <row r="366" spans="1:61" x14ac:dyDescent="0.25">
      <c r="A366">
        <v>395</v>
      </c>
      <c r="B366">
        <v>115.62222700000001</v>
      </c>
      <c r="C366" s="3">
        <v>1</v>
      </c>
      <c r="P366">
        <v>1</v>
      </c>
      <c r="Q366" t="str">
        <f>CONCATENATE(C366,E366,G366,I366)</f>
        <v>1</v>
      </c>
      <c r="R366">
        <v>4</v>
      </c>
      <c r="X366" t="s">
        <v>277</v>
      </c>
      <c r="Y366" t="s">
        <v>270</v>
      </c>
      <c r="BG366">
        <v>4</v>
      </c>
      <c r="BH366">
        <v>2309</v>
      </c>
      <c r="BI366">
        <f>($BH$415-$BH$412)/200</f>
        <v>9.5000000000000001E-2</v>
      </c>
    </row>
    <row r="367" spans="1:61" x14ac:dyDescent="0.25">
      <c r="A367">
        <v>396</v>
      </c>
      <c r="B367">
        <v>115.5742</v>
      </c>
      <c r="C367" s="3">
        <v>1</v>
      </c>
      <c r="P367">
        <v>1</v>
      </c>
      <c r="Q367" t="str">
        <f>CONCATENATE(C367,E367,G367,I367)</f>
        <v>1</v>
      </c>
      <c r="R367">
        <v>1</v>
      </c>
      <c r="X367" t="s">
        <v>277</v>
      </c>
      <c r="Y367" t="s">
        <v>273</v>
      </c>
      <c r="AB367" t="s">
        <v>276</v>
      </c>
      <c r="AC367" t="str">
        <f>CONCATENATE($R367,$R368,$R369,$R370)</f>
        <v>1234</v>
      </c>
      <c r="BG367">
        <v>1</v>
      </c>
      <c r="BH367">
        <v>2315</v>
      </c>
      <c r="BI367">
        <f>($BH$416-$BH$413)/200</f>
        <v>8.5000000000000006E-2</v>
      </c>
    </row>
    <row r="368" spans="1:61" x14ac:dyDescent="0.25">
      <c r="A368">
        <v>397</v>
      </c>
      <c r="B368">
        <v>115.627431</v>
      </c>
      <c r="C368" s="3">
        <v>1</v>
      </c>
      <c r="P368">
        <v>1</v>
      </c>
      <c r="Q368" t="str">
        <f>CONCATENATE(C368,E368,G368,I368)</f>
        <v>1</v>
      </c>
      <c r="R368">
        <v>2</v>
      </c>
      <c r="X368" t="s">
        <v>277</v>
      </c>
      <c r="Y368" t="s">
        <v>268</v>
      </c>
      <c r="BG368">
        <v>2</v>
      </c>
      <c r="BH368">
        <v>2323</v>
      </c>
      <c r="BI368">
        <f>($BH$417-$BH$414)/200</f>
        <v>8.5000000000000006E-2</v>
      </c>
    </row>
    <row r="369" spans="1:61" x14ac:dyDescent="0.25">
      <c r="A369">
        <v>398</v>
      </c>
      <c r="B369">
        <v>115.627431</v>
      </c>
      <c r="C369" s="3">
        <v>1</v>
      </c>
      <c r="H369">
        <v>117.36855400000002</v>
      </c>
      <c r="I369" s="4">
        <v>4</v>
      </c>
      <c r="P369">
        <v>2</v>
      </c>
      <c r="Q369" t="str">
        <f>CONCATENATE(C369,E369,G369,I369)</f>
        <v>14</v>
      </c>
      <c r="R369">
        <v>3</v>
      </c>
      <c r="X369" t="s">
        <v>277</v>
      </c>
      <c r="Y369" t="s">
        <v>269</v>
      </c>
      <c r="BG369">
        <v>3</v>
      </c>
      <c r="BH369">
        <v>2330</v>
      </c>
      <c r="BI369">
        <f>($BH$418-$BH$415)/200</f>
        <v>0.08</v>
      </c>
    </row>
    <row r="370" spans="1:61" x14ac:dyDescent="0.25">
      <c r="A370">
        <v>399</v>
      </c>
      <c r="B370">
        <v>115.627431</v>
      </c>
      <c r="C370" s="3">
        <v>1</v>
      </c>
      <c r="F370">
        <v>116.72656700000002</v>
      </c>
      <c r="G370" s="2">
        <v>3</v>
      </c>
      <c r="H370">
        <v>117.270882</v>
      </c>
      <c r="I370" s="4">
        <v>4</v>
      </c>
      <c r="P370">
        <v>3</v>
      </c>
      <c r="Q370" t="str">
        <f>CONCATENATE(C370,E370,G370,I370)</f>
        <v>134</v>
      </c>
      <c r="R370">
        <v>4</v>
      </c>
      <c r="X370" t="s">
        <v>277</v>
      </c>
      <c r="Y370" t="s">
        <v>270</v>
      </c>
      <c r="BG370">
        <v>4</v>
      </c>
      <c r="BH370">
        <v>2333</v>
      </c>
      <c r="BI370">
        <f>($BH$419-$BH$416)/200</f>
        <v>0.1</v>
      </c>
    </row>
    <row r="371" spans="1:61" x14ac:dyDescent="0.25">
      <c r="A371">
        <v>400</v>
      </c>
      <c r="F371">
        <v>116.690003</v>
      </c>
      <c r="G371" s="2">
        <v>3</v>
      </c>
      <c r="H371">
        <v>117.35431400000002</v>
      </c>
      <c r="I371" s="4">
        <v>4</v>
      </c>
      <c r="P371">
        <v>2</v>
      </c>
      <c r="Q371" t="str">
        <f>CONCATENATE(C371,E371,G371,I371)</f>
        <v>34</v>
      </c>
      <c r="R371">
        <v>1</v>
      </c>
      <c r="X371" t="s">
        <v>277</v>
      </c>
      <c r="Y371" t="s">
        <v>273</v>
      </c>
      <c r="AB371" t="s">
        <v>276</v>
      </c>
      <c r="AC371" t="str">
        <f>CONCATENATE($R371,$R372,$R373,$R374)</f>
        <v>1234</v>
      </c>
      <c r="BG371">
        <v>1</v>
      </c>
      <c r="BH371">
        <v>2339</v>
      </c>
      <c r="BI371">
        <f>($BH$420-$BH$417)/200</f>
        <v>7.0000000000000007E-2</v>
      </c>
    </row>
    <row r="372" spans="1:61" x14ac:dyDescent="0.25">
      <c r="A372">
        <v>401</v>
      </c>
      <c r="F372">
        <v>116.75999900000001</v>
      </c>
      <c r="G372" s="2">
        <v>3</v>
      </c>
      <c r="H372">
        <v>117.30320400000001</v>
      </c>
      <c r="I372" s="4">
        <v>4</v>
      </c>
      <c r="P372">
        <v>2</v>
      </c>
      <c r="Q372" t="str">
        <f>CONCATENATE(C372,E372,G372,I372)</f>
        <v>34</v>
      </c>
      <c r="R372">
        <v>2</v>
      </c>
      <c r="X372" t="s">
        <v>277</v>
      </c>
      <c r="Y372" t="s">
        <v>268</v>
      </c>
      <c r="BG372">
        <v>2</v>
      </c>
      <c r="BH372">
        <v>2347</v>
      </c>
      <c r="BI372">
        <f>($BH$421-$BH$418)/200</f>
        <v>7.4999999999999997E-2</v>
      </c>
    </row>
    <row r="373" spans="1:61" x14ac:dyDescent="0.25">
      <c r="A373">
        <v>402</v>
      </c>
      <c r="F373">
        <v>116.77914100000001</v>
      </c>
      <c r="G373" s="2">
        <v>3</v>
      </c>
      <c r="H373">
        <v>117.31815</v>
      </c>
      <c r="I373" s="4">
        <v>4</v>
      </c>
      <c r="P373">
        <v>2</v>
      </c>
      <c r="Q373" t="str">
        <f>CONCATENATE(C373,E373,G373,I373)</f>
        <v>34</v>
      </c>
      <c r="R373">
        <v>3</v>
      </c>
      <c r="X373" t="s">
        <v>277</v>
      </c>
      <c r="Y373" t="s">
        <v>269</v>
      </c>
      <c r="BG373">
        <v>3</v>
      </c>
      <c r="BH373">
        <v>2354</v>
      </c>
      <c r="BI373">
        <f>($BH$422-$BH$419)/200</f>
        <v>7.0000000000000007E-2</v>
      </c>
    </row>
    <row r="374" spans="1:61" x14ac:dyDescent="0.25">
      <c r="A374">
        <v>403</v>
      </c>
      <c r="F374">
        <v>116.775857</v>
      </c>
      <c r="G374" s="2">
        <v>3</v>
      </c>
      <c r="H374">
        <v>117.33284800000001</v>
      </c>
      <c r="I374" s="4">
        <v>4</v>
      </c>
      <c r="P374">
        <v>2</v>
      </c>
      <c r="Q374" t="str">
        <f>CONCATENATE(C374,E374,G374,I374)</f>
        <v>34</v>
      </c>
      <c r="R374">
        <v>4</v>
      </c>
      <c r="X374" t="s">
        <v>277</v>
      </c>
      <c r="Y374" t="s">
        <v>270</v>
      </c>
      <c r="BG374">
        <v>4</v>
      </c>
      <c r="BH374">
        <v>2356</v>
      </c>
      <c r="BI374">
        <f>($BH$423-$BH$420)/200</f>
        <v>9.5000000000000001E-2</v>
      </c>
    </row>
    <row r="375" spans="1:61" x14ac:dyDescent="0.25">
      <c r="A375">
        <v>404</v>
      </c>
      <c r="F375">
        <v>116.764443</v>
      </c>
      <c r="G375" s="2">
        <v>3</v>
      </c>
      <c r="H375">
        <v>117.392594</v>
      </c>
      <c r="I375" s="4">
        <v>4</v>
      </c>
      <c r="P375">
        <v>2</v>
      </c>
      <c r="Q375" t="str">
        <f>CONCATENATE(C375,E375,G375,I375)</f>
        <v>34</v>
      </c>
      <c r="R375">
        <v>1</v>
      </c>
      <c r="X375" t="s">
        <v>277</v>
      </c>
      <c r="Y375" t="s">
        <v>273</v>
      </c>
      <c r="AB375" t="s">
        <v>276</v>
      </c>
      <c r="AC375" t="str">
        <f>CONCATENATE($R375,$R376,$R377,$R378)</f>
        <v>1234</v>
      </c>
      <c r="BG375">
        <v>1</v>
      </c>
      <c r="BH375">
        <v>2361</v>
      </c>
      <c r="BI375">
        <f>($BH$424-$BH$421)/200</f>
        <v>0.08</v>
      </c>
    </row>
    <row r="376" spans="1:61" x14ac:dyDescent="0.25">
      <c r="A376">
        <v>405</v>
      </c>
      <c r="F376">
        <v>116.72222200000002</v>
      </c>
      <c r="G376" s="2">
        <v>3</v>
      </c>
      <c r="H376">
        <v>117.36855400000002</v>
      </c>
      <c r="I376" s="4">
        <v>4</v>
      </c>
      <c r="P376">
        <v>2</v>
      </c>
      <c r="Q376" t="str">
        <f>CONCATENATE(C376,E376,G376,I376)</f>
        <v>34</v>
      </c>
      <c r="R376">
        <v>2</v>
      </c>
      <c r="X376" t="s">
        <v>277</v>
      </c>
      <c r="Y376" t="s">
        <v>268</v>
      </c>
      <c r="BG376">
        <v>2</v>
      </c>
      <c r="BH376">
        <v>2368</v>
      </c>
      <c r="BI376">
        <f>($BH$425-$BH$422)/200</f>
        <v>7.4999999999999997E-2</v>
      </c>
    </row>
    <row r="377" spans="1:61" x14ac:dyDescent="0.25">
      <c r="A377">
        <v>406</v>
      </c>
      <c r="D377">
        <v>97.593705</v>
      </c>
      <c r="E377" s="5">
        <v>2</v>
      </c>
      <c r="F377">
        <v>116.70682200000002</v>
      </c>
      <c r="G377" s="2">
        <v>3</v>
      </c>
      <c r="H377">
        <v>117.36224000000001</v>
      </c>
      <c r="I377" s="4">
        <v>4</v>
      </c>
      <c r="P377">
        <v>3</v>
      </c>
      <c r="Q377" t="str">
        <f>CONCATENATE(C377,E377,G377,I377)</f>
        <v>234</v>
      </c>
      <c r="R377">
        <v>3</v>
      </c>
      <c r="X377" t="s">
        <v>277</v>
      </c>
      <c r="Y377" t="s">
        <v>269</v>
      </c>
      <c r="BG377">
        <v>3</v>
      </c>
      <c r="BH377">
        <v>2378</v>
      </c>
      <c r="BI377">
        <f>($BH$426-$BH$423)/200</f>
        <v>7.4999999999999997E-2</v>
      </c>
    </row>
    <row r="378" spans="1:61" x14ac:dyDescent="0.25">
      <c r="A378">
        <v>407</v>
      </c>
      <c r="D378">
        <v>97.607543000000007</v>
      </c>
      <c r="E378" s="5">
        <v>2</v>
      </c>
      <c r="F378">
        <v>116.72656700000002</v>
      </c>
      <c r="G378" s="2">
        <v>3</v>
      </c>
      <c r="P378">
        <v>2</v>
      </c>
      <c r="Q378" t="str">
        <f>CONCATENATE(C378,E378,G378,I378)</f>
        <v>23</v>
      </c>
      <c r="R378">
        <v>4</v>
      </c>
      <c r="X378" t="s">
        <v>277</v>
      </c>
      <c r="Y378" t="s">
        <v>270</v>
      </c>
      <c r="BG378">
        <v>4</v>
      </c>
      <c r="BH378">
        <v>2378</v>
      </c>
      <c r="BI378">
        <f>($BH$427-$BH$424)/200</f>
        <v>9.5000000000000001E-2</v>
      </c>
    </row>
    <row r="379" spans="1:61" x14ac:dyDescent="0.25">
      <c r="A379">
        <v>408</v>
      </c>
      <c r="D379">
        <v>97.578503000000012</v>
      </c>
      <c r="E379" s="5">
        <v>2</v>
      </c>
      <c r="P379">
        <v>1</v>
      </c>
      <c r="Q379" t="str">
        <f>CONCATENATE(C379,E379,G379,I379)</f>
        <v>2</v>
      </c>
      <c r="R379">
        <v>1</v>
      </c>
      <c r="X379" t="s">
        <v>277</v>
      </c>
      <c r="Y379" t="s">
        <v>273</v>
      </c>
      <c r="AB379" t="s">
        <v>276</v>
      </c>
      <c r="AC379" t="str">
        <f>CONCATENATE($R379,$R380,$R381,$R382)</f>
        <v>1234</v>
      </c>
      <c r="BG379">
        <v>1</v>
      </c>
      <c r="BH379">
        <v>2383</v>
      </c>
      <c r="BI379">
        <f>($BH$428-$BH$425)/200</f>
        <v>8.5000000000000006E-2</v>
      </c>
    </row>
    <row r="380" spans="1:61" x14ac:dyDescent="0.25">
      <c r="A380">
        <v>409</v>
      </c>
      <c r="D380">
        <v>97.599410000000006</v>
      </c>
      <c r="E380" s="5">
        <v>2</v>
      </c>
      <c r="P380">
        <v>1</v>
      </c>
      <c r="Q380" t="str">
        <f>CONCATENATE(C380,E380,G380,I380)</f>
        <v>2</v>
      </c>
      <c r="R380">
        <v>2</v>
      </c>
      <c r="X380" t="s">
        <v>277</v>
      </c>
      <c r="Y380" t="s">
        <v>268</v>
      </c>
      <c r="BG380">
        <v>2</v>
      </c>
      <c r="BH380">
        <v>2392</v>
      </c>
      <c r="BI380">
        <f>($BH$429-$BH$426)/200</f>
        <v>0.08</v>
      </c>
    </row>
    <row r="381" spans="1:61" x14ac:dyDescent="0.25">
      <c r="A381">
        <v>410</v>
      </c>
      <c r="D381">
        <v>97.600320000000011</v>
      </c>
      <c r="E381" s="5">
        <v>2</v>
      </c>
      <c r="P381">
        <v>1</v>
      </c>
      <c r="Q381" t="str">
        <f>CONCATENATE(C381,E381,G381,I381)</f>
        <v>2</v>
      </c>
      <c r="R381">
        <v>3</v>
      </c>
      <c r="X381" t="s">
        <v>277</v>
      </c>
      <c r="Y381" t="s">
        <v>269</v>
      </c>
      <c r="BG381">
        <v>3</v>
      </c>
      <c r="BH381">
        <v>2399</v>
      </c>
      <c r="BI381">
        <f>($BH$430-$BH$427)/200</f>
        <v>0.08</v>
      </c>
    </row>
    <row r="382" spans="1:61" x14ac:dyDescent="0.25">
      <c r="A382">
        <v>411</v>
      </c>
      <c r="B382">
        <v>91.456492000000011</v>
      </c>
      <c r="C382" s="3">
        <v>1</v>
      </c>
      <c r="D382">
        <v>97.593705</v>
      </c>
      <c r="E382" s="5">
        <v>2</v>
      </c>
      <c r="P382">
        <v>2</v>
      </c>
      <c r="Q382" t="str">
        <f>CONCATENATE(C382,E382,G382,I382)</f>
        <v>12</v>
      </c>
      <c r="R382">
        <v>4</v>
      </c>
      <c r="X382" t="s">
        <v>277</v>
      </c>
      <c r="Y382" t="s">
        <v>270</v>
      </c>
      <c r="BG382">
        <v>4</v>
      </c>
      <c r="BH382">
        <v>2402</v>
      </c>
      <c r="BI382">
        <f>($BH$431-$BH$428)/200</f>
        <v>0.105</v>
      </c>
    </row>
    <row r="383" spans="1:61" x14ac:dyDescent="0.25">
      <c r="A383">
        <v>412</v>
      </c>
      <c r="B383">
        <v>91.454421000000011</v>
      </c>
      <c r="C383" s="3">
        <v>1</v>
      </c>
      <c r="D383">
        <v>97.608199000000013</v>
      </c>
      <c r="E383" s="5">
        <v>2</v>
      </c>
      <c r="P383">
        <v>2</v>
      </c>
      <c r="Q383" t="str">
        <f>CONCATENATE(C383,E383,G383,I383)</f>
        <v>12</v>
      </c>
      <c r="R383">
        <v>1</v>
      </c>
      <c r="X383" t="s">
        <v>277</v>
      </c>
      <c r="Y383" t="s">
        <v>273</v>
      </c>
      <c r="AB383" t="s">
        <v>276</v>
      </c>
      <c r="AC383" t="str">
        <f>CONCATENATE($R383,$R384,$R385,$R386)</f>
        <v>1234</v>
      </c>
      <c r="BG383">
        <v>1</v>
      </c>
      <c r="BH383">
        <v>2408</v>
      </c>
      <c r="BI383">
        <f>($BH$432-$BH$429)/200</f>
        <v>9.5000000000000001E-2</v>
      </c>
    </row>
    <row r="384" spans="1:61" x14ac:dyDescent="0.25">
      <c r="A384">
        <v>413</v>
      </c>
      <c r="B384">
        <v>91.449725000000001</v>
      </c>
      <c r="C384" s="3">
        <v>1</v>
      </c>
      <c r="D384">
        <v>97.567643000000004</v>
      </c>
      <c r="E384" s="5">
        <v>2</v>
      </c>
      <c r="P384">
        <v>2</v>
      </c>
      <c r="Q384" t="str">
        <f>CONCATENATE(C384,E384,G384,I384)</f>
        <v>12</v>
      </c>
      <c r="R384">
        <v>2</v>
      </c>
      <c r="X384" t="s">
        <v>277</v>
      </c>
      <c r="Y384" t="s">
        <v>268</v>
      </c>
      <c r="BG384">
        <v>2</v>
      </c>
      <c r="BH384">
        <v>2415</v>
      </c>
      <c r="BI384">
        <f>($BH$433-$BH$430)/200</f>
        <v>7.0000000000000007E-2</v>
      </c>
    </row>
    <row r="385" spans="1:60" x14ac:dyDescent="0.25">
      <c r="A385">
        <v>414</v>
      </c>
      <c r="B385">
        <v>91.437855000000013</v>
      </c>
      <c r="C385" s="3">
        <v>1</v>
      </c>
      <c r="D385">
        <v>97.593705</v>
      </c>
      <c r="E385" s="5">
        <v>2</v>
      </c>
      <c r="P385">
        <v>2</v>
      </c>
      <c r="Q385" t="str">
        <f>CONCATENATE(C385,E385,G385,I385)</f>
        <v>12</v>
      </c>
      <c r="R385">
        <v>3</v>
      </c>
      <c r="BG385">
        <v>3</v>
      </c>
      <c r="BH385">
        <v>2425</v>
      </c>
    </row>
    <row r="386" spans="1:60" x14ac:dyDescent="0.25">
      <c r="A386">
        <v>415</v>
      </c>
      <c r="B386">
        <v>91.44305700000001</v>
      </c>
      <c r="C386" s="3">
        <v>1</v>
      </c>
      <c r="P386">
        <v>1</v>
      </c>
      <c r="Q386" t="str">
        <f>CONCATENATE(C386,E386,G386,I386)</f>
        <v>1</v>
      </c>
      <c r="R386">
        <v>4</v>
      </c>
      <c r="BG386">
        <v>4</v>
      </c>
      <c r="BH386">
        <v>2425</v>
      </c>
    </row>
    <row r="387" spans="1:60" x14ac:dyDescent="0.25">
      <c r="A387">
        <v>416</v>
      </c>
      <c r="B387">
        <v>91.484622000000002</v>
      </c>
      <c r="C387" s="3">
        <v>1</v>
      </c>
      <c r="P387">
        <v>1</v>
      </c>
      <c r="Q387" t="str">
        <f>CONCATENATE(C387,E387,G387,I387)</f>
        <v>1</v>
      </c>
      <c r="R387">
        <v>1</v>
      </c>
      <c r="BG387">
        <v>1</v>
      </c>
      <c r="BH387">
        <v>2431</v>
      </c>
    </row>
    <row r="388" spans="1:60" x14ac:dyDescent="0.25">
      <c r="A388">
        <v>417</v>
      </c>
      <c r="B388">
        <v>91.475531000000004</v>
      </c>
      <c r="C388" s="3">
        <v>1</v>
      </c>
      <c r="P388">
        <v>1</v>
      </c>
      <c r="Q388" t="str">
        <f>CONCATENATE(C388,E388,G388,I388)</f>
        <v>1</v>
      </c>
      <c r="R388">
        <v>2</v>
      </c>
      <c r="AB388" t="s">
        <v>274</v>
      </c>
      <c r="AC388" t="str">
        <f>CONCATENATE($R388,$R389,$R390,$R391)</f>
        <v>2314</v>
      </c>
      <c r="BG388">
        <v>2</v>
      </c>
      <c r="BH388">
        <v>2438</v>
      </c>
    </row>
    <row r="389" spans="1:60" x14ac:dyDescent="0.25">
      <c r="A389">
        <v>418</v>
      </c>
      <c r="B389">
        <v>91.433261000000016</v>
      </c>
      <c r="C389" s="3">
        <v>1</v>
      </c>
      <c r="P389">
        <v>1</v>
      </c>
      <c r="Q389" t="str">
        <f>CONCATENATE(C389,E389,G389,I389)</f>
        <v>1</v>
      </c>
      <c r="R389">
        <v>3</v>
      </c>
      <c r="BG389">
        <v>3</v>
      </c>
      <c r="BH389">
        <v>2449</v>
      </c>
    </row>
    <row r="390" spans="1:60" x14ac:dyDescent="0.25">
      <c r="A390">
        <v>419</v>
      </c>
      <c r="B390">
        <v>91.405686000000003</v>
      </c>
      <c r="C390" s="3">
        <v>1</v>
      </c>
      <c r="P390">
        <v>1</v>
      </c>
      <c r="Q390" t="str">
        <f>CONCATENATE(C390,E390,G390,I390)</f>
        <v>1</v>
      </c>
      <c r="R390">
        <v>1</v>
      </c>
      <c r="BG390">
        <v>1</v>
      </c>
      <c r="BH390">
        <v>2451</v>
      </c>
    </row>
    <row r="391" spans="1:60" x14ac:dyDescent="0.25">
      <c r="A391">
        <v>420</v>
      </c>
      <c r="B391">
        <v>91.456492000000011</v>
      </c>
      <c r="C391" s="3">
        <v>1</v>
      </c>
      <c r="H391">
        <v>93.484822000000008</v>
      </c>
      <c r="I391" s="4">
        <v>4</v>
      </c>
      <c r="P391">
        <v>2</v>
      </c>
      <c r="Q391" t="str">
        <f>CONCATENATE(C391,E391,G391,I391)</f>
        <v>14</v>
      </c>
      <c r="R391">
        <v>4</v>
      </c>
      <c r="BG391">
        <v>4</v>
      </c>
      <c r="BH391">
        <v>2451</v>
      </c>
    </row>
    <row r="392" spans="1:60" x14ac:dyDescent="0.25">
      <c r="A392">
        <v>421</v>
      </c>
      <c r="F392">
        <v>91.956162000000006</v>
      </c>
      <c r="G392" s="2">
        <v>3</v>
      </c>
      <c r="H392">
        <v>93.452803000000003</v>
      </c>
      <c r="I392" s="4">
        <v>4</v>
      </c>
      <c r="P392">
        <v>2</v>
      </c>
      <c r="Q392" t="str">
        <f>CONCATENATE(C392,E392,G392,I392)</f>
        <v>34</v>
      </c>
      <c r="R392" t="s">
        <v>22</v>
      </c>
      <c r="BG392" t="s">
        <v>22</v>
      </c>
      <c r="BH392">
        <v>2453</v>
      </c>
    </row>
    <row r="393" spans="1:60" x14ac:dyDescent="0.25">
      <c r="A393">
        <v>422</v>
      </c>
      <c r="F393">
        <v>91.942779999999999</v>
      </c>
      <c r="G393" s="2">
        <v>3</v>
      </c>
      <c r="H393">
        <v>93.479973000000001</v>
      </c>
      <c r="I393" s="4">
        <v>4</v>
      </c>
      <c r="P393">
        <v>2</v>
      </c>
      <c r="Q393" t="str">
        <f>CONCATENATE(C393,E393,G393,I393)</f>
        <v>34</v>
      </c>
      <c r="R393" t="s">
        <v>22</v>
      </c>
      <c r="BG393" t="s">
        <v>22</v>
      </c>
      <c r="BH393">
        <v>2488</v>
      </c>
    </row>
    <row r="394" spans="1:60" x14ac:dyDescent="0.25">
      <c r="A394">
        <v>423</v>
      </c>
      <c r="F394">
        <v>91.934851000000009</v>
      </c>
      <c r="G394" s="2">
        <v>3</v>
      </c>
      <c r="H394">
        <v>93.516537</v>
      </c>
      <c r="I394" s="4">
        <v>4</v>
      </c>
      <c r="P394">
        <v>2</v>
      </c>
      <c r="Q394" t="str">
        <f>CONCATENATE(C394,E394,G394,I394)</f>
        <v>34</v>
      </c>
      <c r="R394">
        <v>1</v>
      </c>
      <c r="AB394" t="s">
        <v>274</v>
      </c>
      <c r="AC394" t="str">
        <f>CONCATENATE($R394,$R395,$R396,$R397)</f>
        <v>1423</v>
      </c>
      <c r="BG394">
        <v>1</v>
      </c>
      <c r="BH394">
        <v>2489</v>
      </c>
    </row>
    <row r="395" spans="1:60" x14ac:dyDescent="0.25">
      <c r="A395">
        <v>424</v>
      </c>
      <c r="F395">
        <v>91.933135000000007</v>
      </c>
      <c r="G395" s="2">
        <v>3</v>
      </c>
      <c r="H395">
        <v>93.492095000000006</v>
      </c>
      <c r="I395" s="4">
        <v>4</v>
      </c>
      <c r="P395">
        <v>2</v>
      </c>
      <c r="Q395" t="str">
        <f>CONCATENATE(C395,E395,G395,I395)</f>
        <v>34</v>
      </c>
      <c r="R395">
        <v>4</v>
      </c>
      <c r="BG395">
        <v>4</v>
      </c>
      <c r="BH395">
        <v>2490</v>
      </c>
    </row>
    <row r="396" spans="1:60" x14ac:dyDescent="0.25">
      <c r="A396">
        <v>425</v>
      </c>
      <c r="F396">
        <v>91.92217500000001</v>
      </c>
      <c r="G396" s="2">
        <v>3</v>
      </c>
      <c r="H396">
        <v>93.470126000000008</v>
      </c>
      <c r="I396" s="4">
        <v>4</v>
      </c>
      <c r="P396">
        <v>2</v>
      </c>
      <c r="Q396" t="str">
        <f>CONCATENATE(C396,E396,G396,I396)</f>
        <v>34</v>
      </c>
      <c r="R396">
        <v>2</v>
      </c>
      <c r="BG396">
        <v>2</v>
      </c>
      <c r="BH396">
        <v>2504</v>
      </c>
    </row>
    <row r="397" spans="1:60" x14ac:dyDescent="0.25">
      <c r="A397">
        <v>426</v>
      </c>
      <c r="F397">
        <v>91.952830000000006</v>
      </c>
      <c r="G397" s="2">
        <v>3</v>
      </c>
      <c r="H397">
        <v>93.450732000000002</v>
      </c>
      <c r="I397" s="4">
        <v>4</v>
      </c>
      <c r="P397">
        <v>2</v>
      </c>
      <c r="Q397" t="str">
        <f>CONCATENATE(C397,E397,G397,I397)</f>
        <v>34</v>
      </c>
      <c r="R397">
        <v>3</v>
      </c>
      <c r="BG397">
        <v>3</v>
      </c>
      <c r="BH397">
        <v>2506</v>
      </c>
    </row>
    <row r="398" spans="1:60" x14ac:dyDescent="0.25">
      <c r="A398">
        <v>427</v>
      </c>
      <c r="D398">
        <v>77.529273000000003</v>
      </c>
      <c r="E398" s="5">
        <v>2</v>
      </c>
      <c r="F398">
        <v>91.979697000000016</v>
      </c>
      <c r="G398" s="2">
        <v>3</v>
      </c>
      <c r="H398">
        <v>93.484822000000008</v>
      </c>
      <c r="I398" s="4">
        <v>4</v>
      </c>
      <c r="P398">
        <v>3</v>
      </c>
      <c r="Q398" t="str">
        <f>CONCATENATE(C398,E398,G398,I398)</f>
        <v>234</v>
      </c>
      <c r="R398">
        <v>1</v>
      </c>
      <c r="AB398" t="s">
        <v>277</v>
      </c>
      <c r="AC398" t="str">
        <f>CONCATENATE($R398,$R399,$R400,$R401)</f>
        <v>1432</v>
      </c>
      <c r="BG398">
        <v>1</v>
      </c>
      <c r="BH398">
        <v>2518</v>
      </c>
    </row>
    <row r="399" spans="1:60" x14ac:dyDescent="0.25">
      <c r="A399">
        <v>428</v>
      </c>
      <c r="D399">
        <v>77.439480000000003</v>
      </c>
      <c r="E399" s="5">
        <v>2</v>
      </c>
      <c r="F399">
        <v>91.951616999999999</v>
      </c>
      <c r="G399" s="2">
        <v>3</v>
      </c>
      <c r="H399">
        <v>93.500376000000003</v>
      </c>
      <c r="I399" s="4">
        <v>4</v>
      </c>
      <c r="P399">
        <v>3</v>
      </c>
      <c r="Q399" t="str">
        <f>CONCATENATE(C399,E399,G399,I399)</f>
        <v>234</v>
      </c>
      <c r="R399">
        <v>4</v>
      </c>
      <c r="BG399">
        <v>4</v>
      </c>
      <c r="BH399">
        <v>2522</v>
      </c>
    </row>
    <row r="400" spans="1:60" x14ac:dyDescent="0.25">
      <c r="A400">
        <v>429</v>
      </c>
      <c r="D400">
        <v>77.406450000000007</v>
      </c>
      <c r="E400" s="5">
        <v>2</v>
      </c>
      <c r="F400">
        <v>91.926518000000016</v>
      </c>
      <c r="G400" s="2">
        <v>3</v>
      </c>
      <c r="P400">
        <v>2</v>
      </c>
      <c r="Q400" t="str">
        <f>CONCATENATE(C400,E400,G400,I400)</f>
        <v>23</v>
      </c>
      <c r="R400">
        <v>3</v>
      </c>
      <c r="BG400">
        <v>3</v>
      </c>
      <c r="BH400">
        <v>2532</v>
      </c>
    </row>
    <row r="401" spans="1:60" x14ac:dyDescent="0.25">
      <c r="A401">
        <v>430</v>
      </c>
      <c r="D401">
        <v>77.413318000000004</v>
      </c>
      <c r="E401" s="5">
        <v>2</v>
      </c>
      <c r="P401">
        <v>1</v>
      </c>
      <c r="Q401" t="str">
        <f>CONCATENATE(C401,E401,G401,I401)</f>
        <v>2</v>
      </c>
      <c r="R401">
        <v>2</v>
      </c>
      <c r="BG401">
        <v>2</v>
      </c>
      <c r="BH401">
        <v>2533</v>
      </c>
    </row>
    <row r="402" spans="1:60" x14ac:dyDescent="0.25">
      <c r="A402">
        <v>431</v>
      </c>
      <c r="D402">
        <v>77.429580000000001</v>
      </c>
      <c r="E402" s="5">
        <v>2</v>
      </c>
      <c r="P402">
        <v>1</v>
      </c>
      <c r="Q402" t="str">
        <f>CONCATENATE(C402,E402,G402,I402)</f>
        <v>2</v>
      </c>
      <c r="R402">
        <v>1</v>
      </c>
      <c r="AB402" t="s">
        <v>277</v>
      </c>
      <c r="AC402" t="str">
        <f>CONCATENATE($R402,$R403,$R404,$R405)</f>
        <v>1432</v>
      </c>
      <c r="BG402">
        <v>1</v>
      </c>
      <c r="BH402">
        <v>2544</v>
      </c>
    </row>
    <row r="403" spans="1:60" x14ac:dyDescent="0.25">
      <c r="A403">
        <v>432</v>
      </c>
      <c r="D403">
        <v>77.467407000000009</v>
      </c>
      <c r="E403" s="5">
        <v>2</v>
      </c>
      <c r="P403">
        <v>1</v>
      </c>
      <c r="Q403" t="str">
        <f>CONCATENATE(C403,E403,G403,I403)</f>
        <v>2</v>
      </c>
      <c r="R403">
        <v>4</v>
      </c>
      <c r="BG403">
        <v>4</v>
      </c>
      <c r="BH403">
        <v>2548</v>
      </c>
    </row>
    <row r="404" spans="1:60" x14ac:dyDescent="0.25">
      <c r="A404">
        <v>433</v>
      </c>
      <c r="D404">
        <v>77.496597000000008</v>
      </c>
      <c r="E404" s="5">
        <v>2</v>
      </c>
      <c r="P404">
        <v>1</v>
      </c>
      <c r="Q404" t="str">
        <f>CONCATENATE(C404,E404,G404,I404)</f>
        <v>2</v>
      </c>
      <c r="R404">
        <v>3</v>
      </c>
      <c r="BG404">
        <v>3</v>
      </c>
      <c r="BH404">
        <v>2553</v>
      </c>
    </row>
    <row r="405" spans="1:60" x14ac:dyDescent="0.25">
      <c r="A405">
        <v>434</v>
      </c>
      <c r="B405">
        <v>72.960516000000013</v>
      </c>
      <c r="C405" s="3">
        <v>1</v>
      </c>
      <c r="D405">
        <v>77.442712</v>
      </c>
      <c r="E405" s="5">
        <v>2</v>
      </c>
      <c r="P405">
        <v>2</v>
      </c>
      <c r="Q405" t="str">
        <f>CONCATENATE(C405,E405,G405,I405)</f>
        <v>12</v>
      </c>
      <c r="R405">
        <v>2</v>
      </c>
      <c r="BG405">
        <v>2</v>
      </c>
      <c r="BH405">
        <v>2559</v>
      </c>
    </row>
    <row r="406" spans="1:60" x14ac:dyDescent="0.25">
      <c r="A406">
        <v>435</v>
      </c>
      <c r="B406">
        <v>72.937335000000004</v>
      </c>
      <c r="C406" s="3">
        <v>1</v>
      </c>
      <c r="D406">
        <v>77.451297000000011</v>
      </c>
      <c r="E406" s="5">
        <v>2</v>
      </c>
      <c r="P406">
        <v>2</v>
      </c>
      <c r="Q406" t="str">
        <f>CONCATENATE(C406,E406,G406,I406)</f>
        <v>12</v>
      </c>
      <c r="R406">
        <v>1</v>
      </c>
      <c r="AB406" t="s">
        <v>277</v>
      </c>
      <c r="AC406" t="str">
        <f>CONCATENATE($R406,$R407,$R408,$R409)</f>
        <v>1432</v>
      </c>
      <c r="BG406">
        <v>1</v>
      </c>
      <c r="BH406">
        <v>2566</v>
      </c>
    </row>
    <row r="407" spans="1:60" x14ac:dyDescent="0.25">
      <c r="A407">
        <v>436</v>
      </c>
      <c r="B407">
        <v>72.902135000000001</v>
      </c>
      <c r="C407" s="3">
        <v>1</v>
      </c>
      <c r="D407">
        <v>77.517354000000012</v>
      </c>
      <c r="E407" s="5">
        <v>2</v>
      </c>
      <c r="P407">
        <v>2</v>
      </c>
      <c r="Q407" t="str">
        <f>CONCATENATE(C407,E407,G407,I407)</f>
        <v>12</v>
      </c>
      <c r="R407">
        <v>4</v>
      </c>
      <c r="BG407">
        <v>4</v>
      </c>
      <c r="BH407">
        <v>2572</v>
      </c>
    </row>
    <row r="408" spans="1:60" x14ac:dyDescent="0.25">
      <c r="A408">
        <v>437</v>
      </c>
      <c r="B408">
        <v>72.895671000000007</v>
      </c>
      <c r="C408" s="3">
        <v>1</v>
      </c>
      <c r="D408">
        <v>77.529273000000003</v>
      </c>
      <c r="E408" s="5">
        <v>2</v>
      </c>
      <c r="P408">
        <v>2</v>
      </c>
      <c r="Q408" t="str">
        <f>CONCATENATE(C408,E408,G408,I408)</f>
        <v>12</v>
      </c>
      <c r="R408">
        <v>3</v>
      </c>
      <c r="BG408">
        <v>3</v>
      </c>
      <c r="BH408">
        <v>2575</v>
      </c>
    </row>
    <row r="409" spans="1:60" x14ac:dyDescent="0.25">
      <c r="A409">
        <v>438</v>
      </c>
      <c r="B409">
        <v>72.915821000000008</v>
      </c>
      <c r="C409" s="3">
        <v>1</v>
      </c>
      <c r="P409">
        <v>1</v>
      </c>
      <c r="Q409" t="str">
        <f>CONCATENATE(C409,E409,G409,I409)</f>
        <v>1</v>
      </c>
      <c r="R409">
        <v>2</v>
      </c>
      <c r="BG409">
        <v>2</v>
      </c>
      <c r="BH409">
        <v>2580</v>
      </c>
    </row>
    <row r="410" spans="1:60" x14ac:dyDescent="0.25">
      <c r="A410">
        <v>439</v>
      </c>
      <c r="B410">
        <v>72.928093000000004</v>
      </c>
      <c r="C410" s="3">
        <v>1</v>
      </c>
      <c r="P410">
        <v>1</v>
      </c>
      <c r="Q410" t="str">
        <f>CONCATENATE(C410,E410,G410,I410)</f>
        <v>1</v>
      </c>
      <c r="R410">
        <v>1</v>
      </c>
      <c r="AB410" t="s">
        <v>277</v>
      </c>
      <c r="AC410" t="str">
        <f>CONCATENATE($R410,$R411,$R412,$R413)</f>
        <v>1432</v>
      </c>
      <c r="BG410">
        <v>1</v>
      </c>
      <c r="BH410">
        <v>2588</v>
      </c>
    </row>
    <row r="411" spans="1:60" x14ac:dyDescent="0.25">
      <c r="A411">
        <v>440</v>
      </c>
      <c r="B411">
        <v>72.938648000000001</v>
      </c>
      <c r="C411" s="3">
        <v>1</v>
      </c>
      <c r="P411">
        <v>1</v>
      </c>
      <c r="Q411" t="str">
        <f>CONCATENATE(C411,E411,G411,I411)</f>
        <v>1</v>
      </c>
      <c r="R411">
        <v>4</v>
      </c>
      <c r="BG411">
        <v>4</v>
      </c>
      <c r="BH411">
        <v>2594</v>
      </c>
    </row>
    <row r="412" spans="1:60" x14ac:dyDescent="0.25">
      <c r="A412">
        <v>441</v>
      </c>
      <c r="B412">
        <v>72.97647400000001</v>
      </c>
      <c r="C412" s="3">
        <v>1</v>
      </c>
      <c r="H412">
        <v>74.632652000000007</v>
      </c>
      <c r="I412" s="4">
        <v>4</v>
      </c>
      <c r="P412">
        <v>2</v>
      </c>
      <c r="Q412" t="str">
        <f>CONCATENATE(C412,E412,G412,I412)</f>
        <v>14</v>
      </c>
      <c r="R412">
        <v>3</v>
      </c>
      <c r="BG412">
        <v>3</v>
      </c>
      <c r="BH412">
        <v>2597</v>
      </c>
    </row>
    <row r="413" spans="1:60" x14ac:dyDescent="0.25">
      <c r="A413">
        <v>442</v>
      </c>
      <c r="B413">
        <v>72.979555000000005</v>
      </c>
      <c r="C413" s="3">
        <v>1</v>
      </c>
      <c r="H413">
        <v>74.668257000000011</v>
      </c>
      <c r="I413" s="4">
        <v>4</v>
      </c>
      <c r="P413">
        <v>2</v>
      </c>
      <c r="Q413" t="str">
        <f>CONCATENATE(C413,E413,G413,I413)</f>
        <v>14</v>
      </c>
      <c r="R413">
        <v>2</v>
      </c>
      <c r="BG413">
        <v>2</v>
      </c>
      <c r="BH413">
        <v>2602</v>
      </c>
    </row>
    <row r="414" spans="1:60" x14ac:dyDescent="0.25">
      <c r="A414">
        <v>443</v>
      </c>
      <c r="B414">
        <v>72.960516000000013</v>
      </c>
      <c r="C414" s="3">
        <v>1</v>
      </c>
      <c r="H414">
        <v>74.672246000000001</v>
      </c>
      <c r="I414" s="4">
        <v>4</v>
      </c>
      <c r="P414">
        <v>2</v>
      </c>
      <c r="Q414" t="str">
        <f>CONCATENATE(C414,E414,G414,I414)</f>
        <v>14</v>
      </c>
      <c r="R414">
        <v>1</v>
      </c>
      <c r="AB414" t="s">
        <v>277</v>
      </c>
      <c r="AC414" t="str">
        <f>CONCATENATE($R414,$R415,$R416,$R417)</f>
        <v>1432</v>
      </c>
      <c r="BG414">
        <v>1</v>
      </c>
      <c r="BH414">
        <v>2610</v>
      </c>
    </row>
    <row r="415" spans="1:60" x14ac:dyDescent="0.25">
      <c r="A415">
        <v>444</v>
      </c>
      <c r="F415">
        <v>73.347061000000011</v>
      </c>
      <c r="G415" s="2">
        <v>3</v>
      </c>
      <c r="H415">
        <v>74.639774000000003</v>
      </c>
      <c r="I415" s="4">
        <v>4</v>
      </c>
      <c r="P415">
        <v>2</v>
      </c>
      <c r="Q415" t="str">
        <f>CONCATENATE(C415,E415,G415,I415)</f>
        <v>34</v>
      </c>
      <c r="R415">
        <v>4</v>
      </c>
      <c r="BG415">
        <v>4</v>
      </c>
      <c r="BH415">
        <v>2616</v>
      </c>
    </row>
    <row r="416" spans="1:60" x14ac:dyDescent="0.25">
      <c r="A416">
        <v>445</v>
      </c>
      <c r="F416">
        <v>73.341961000000012</v>
      </c>
      <c r="G416" s="2">
        <v>3</v>
      </c>
      <c r="H416">
        <v>74.634218000000004</v>
      </c>
      <c r="I416" s="4">
        <v>4</v>
      </c>
      <c r="P416">
        <v>2</v>
      </c>
      <c r="Q416" t="str">
        <f>CONCATENATE(C416,E416,G416,I416)</f>
        <v>34</v>
      </c>
      <c r="R416">
        <v>3</v>
      </c>
      <c r="BG416">
        <v>3</v>
      </c>
      <c r="BH416">
        <v>2619</v>
      </c>
    </row>
    <row r="417" spans="1:60" x14ac:dyDescent="0.25">
      <c r="A417">
        <v>446</v>
      </c>
      <c r="F417">
        <v>73.342264</v>
      </c>
      <c r="G417" s="2">
        <v>3</v>
      </c>
      <c r="H417">
        <v>74.64962100000001</v>
      </c>
      <c r="I417" s="4">
        <v>4</v>
      </c>
      <c r="P417">
        <v>2</v>
      </c>
      <c r="Q417" t="str">
        <f>CONCATENATE(C417,E417,G417,I417)</f>
        <v>34</v>
      </c>
      <c r="R417">
        <v>2</v>
      </c>
      <c r="BG417">
        <v>2</v>
      </c>
      <c r="BH417">
        <v>2627</v>
      </c>
    </row>
    <row r="418" spans="1:60" x14ac:dyDescent="0.25">
      <c r="A418">
        <v>447</v>
      </c>
      <c r="F418">
        <v>73.296711000000002</v>
      </c>
      <c r="G418" s="2">
        <v>3</v>
      </c>
      <c r="H418">
        <v>74.638511000000008</v>
      </c>
      <c r="I418" s="4">
        <v>4</v>
      </c>
      <c r="P418">
        <v>2</v>
      </c>
      <c r="Q418" t="str">
        <f>CONCATENATE(C418,E418,G418,I418)</f>
        <v>34</v>
      </c>
      <c r="R418">
        <v>1</v>
      </c>
      <c r="AB418" t="s">
        <v>277</v>
      </c>
      <c r="AC418" t="str">
        <f>CONCATENATE($R418,$R419,$R420,$R421)</f>
        <v>1432</v>
      </c>
      <c r="BG418">
        <v>1</v>
      </c>
      <c r="BH418">
        <v>2632</v>
      </c>
    </row>
    <row r="419" spans="1:60" x14ac:dyDescent="0.25">
      <c r="A419">
        <v>448</v>
      </c>
      <c r="F419">
        <v>73.316053000000011</v>
      </c>
      <c r="G419" s="2">
        <v>3</v>
      </c>
      <c r="H419">
        <v>74.618259000000009</v>
      </c>
      <c r="I419" s="4">
        <v>4</v>
      </c>
      <c r="P419">
        <v>2</v>
      </c>
      <c r="Q419" t="str">
        <f>CONCATENATE(C419,E419,G419,I419)</f>
        <v>34</v>
      </c>
      <c r="R419">
        <v>4</v>
      </c>
      <c r="BG419">
        <v>4</v>
      </c>
      <c r="BH419">
        <v>2639</v>
      </c>
    </row>
    <row r="420" spans="1:60" x14ac:dyDescent="0.25">
      <c r="A420">
        <v>449</v>
      </c>
      <c r="D420">
        <v>58.659740000000014</v>
      </c>
      <c r="E420" s="5">
        <v>2</v>
      </c>
      <c r="F420">
        <v>73.330850000000012</v>
      </c>
      <c r="G420" s="2">
        <v>3</v>
      </c>
      <c r="H420">
        <v>74.628966000000005</v>
      </c>
      <c r="I420" s="4">
        <v>4</v>
      </c>
      <c r="P420">
        <v>3</v>
      </c>
      <c r="Q420" t="str">
        <f>CONCATENATE(C420,E420,G420,I420)</f>
        <v>234</v>
      </c>
      <c r="R420">
        <v>3</v>
      </c>
      <c r="BG420">
        <v>3</v>
      </c>
      <c r="BH420">
        <v>2641</v>
      </c>
    </row>
    <row r="421" spans="1:60" x14ac:dyDescent="0.25">
      <c r="A421">
        <v>450</v>
      </c>
      <c r="D421">
        <v>58.615005000000011</v>
      </c>
      <c r="E421" s="5">
        <v>2</v>
      </c>
      <c r="F421">
        <v>73.364030000000014</v>
      </c>
      <c r="G421" s="2">
        <v>3</v>
      </c>
      <c r="H421">
        <v>74.632652000000007</v>
      </c>
      <c r="I421" s="4">
        <v>4</v>
      </c>
      <c r="P421">
        <v>3</v>
      </c>
      <c r="Q421" t="str">
        <f>CONCATENATE(C421,E421,G421,I421)</f>
        <v>234</v>
      </c>
      <c r="R421">
        <v>2</v>
      </c>
      <c r="BG421">
        <v>2</v>
      </c>
      <c r="BH421">
        <v>2647</v>
      </c>
    </row>
    <row r="422" spans="1:60" x14ac:dyDescent="0.25">
      <c r="A422">
        <v>451</v>
      </c>
      <c r="D422">
        <v>58.643966000000013</v>
      </c>
      <c r="E422" s="5">
        <v>2</v>
      </c>
      <c r="F422">
        <v>73.35817200000001</v>
      </c>
      <c r="G422" s="2">
        <v>3</v>
      </c>
      <c r="P422">
        <v>2</v>
      </c>
      <c r="Q422" t="str">
        <f>CONCATENATE(C422,E422,G422,I422)</f>
        <v>23</v>
      </c>
      <c r="R422">
        <v>1</v>
      </c>
      <c r="AB422" t="s">
        <v>277</v>
      </c>
      <c r="AC422" t="str">
        <f>CONCATENATE($R422,$R423,$R424,$R425)</f>
        <v>1432</v>
      </c>
      <c r="BG422">
        <v>1</v>
      </c>
      <c r="BH422">
        <v>2653</v>
      </c>
    </row>
    <row r="423" spans="1:60" x14ac:dyDescent="0.25">
      <c r="A423">
        <v>452</v>
      </c>
      <c r="D423">
        <v>58.665206000000012</v>
      </c>
      <c r="E423" s="5">
        <v>2</v>
      </c>
      <c r="F423">
        <v>73.347061000000011</v>
      </c>
      <c r="G423" s="2">
        <v>3</v>
      </c>
      <c r="P423">
        <v>2</v>
      </c>
      <c r="Q423" t="str">
        <f>CONCATENATE(C423,E423,G423,I423)</f>
        <v>23</v>
      </c>
      <c r="R423">
        <v>4</v>
      </c>
      <c r="BG423">
        <v>4</v>
      </c>
      <c r="BH423">
        <v>2660</v>
      </c>
    </row>
    <row r="424" spans="1:60" x14ac:dyDescent="0.25">
      <c r="A424">
        <v>453</v>
      </c>
      <c r="D424">
        <v>58.644691000000016</v>
      </c>
      <c r="E424" s="5">
        <v>2</v>
      </c>
      <c r="F424">
        <v>73.355293000000003</v>
      </c>
      <c r="G424" s="2">
        <v>3</v>
      </c>
      <c r="P424">
        <v>2</v>
      </c>
      <c r="Q424" t="str">
        <f>CONCATENATE(C424,E424,G424,I424)</f>
        <v>23</v>
      </c>
      <c r="R424">
        <v>3</v>
      </c>
      <c r="BG424">
        <v>3</v>
      </c>
      <c r="BH424">
        <v>2663</v>
      </c>
    </row>
    <row r="425" spans="1:60" x14ac:dyDescent="0.25">
      <c r="A425">
        <v>454</v>
      </c>
      <c r="D425">
        <v>58.641285000000011</v>
      </c>
      <c r="E425" s="5">
        <v>2</v>
      </c>
      <c r="P425">
        <v>1</v>
      </c>
      <c r="Q425" t="str">
        <f>CONCATENATE(C425,E425,G425,I425)</f>
        <v>2</v>
      </c>
      <c r="R425">
        <v>2</v>
      </c>
      <c r="BG425">
        <v>2</v>
      </c>
      <c r="BH425">
        <v>2668</v>
      </c>
    </row>
    <row r="426" spans="1:60" x14ac:dyDescent="0.25">
      <c r="A426">
        <v>455</v>
      </c>
      <c r="D426">
        <v>58.668041000000017</v>
      </c>
      <c r="E426" s="5">
        <v>2</v>
      </c>
      <c r="P426">
        <v>1</v>
      </c>
      <c r="Q426" t="str">
        <f>CONCATENATE(C426,E426,G426,I426)</f>
        <v>2</v>
      </c>
      <c r="R426">
        <v>1</v>
      </c>
      <c r="AB426" t="s">
        <v>277</v>
      </c>
      <c r="AC426" t="str">
        <f>CONCATENATE($R426,$R427,$R428,$R429)</f>
        <v>1432</v>
      </c>
      <c r="BG426">
        <v>1</v>
      </c>
      <c r="BH426">
        <v>2675</v>
      </c>
    </row>
    <row r="427" spans="1:60" x14ac:dyDescent="0.25">
      <c r="A427">
        <v>456</v>
      </c>
      <c r="B427">
        <v>52.657997000000016</v>
      </c>
      <c r="C427" s="3">
        <v>1</v>
      </c>
      <c r="D427">
        <v>58.699894000000015</v>
      </c>
      <c r="E427" s="5">
        <v>2</v>
      </c>
      <c r="P427">
        <v>2</v>
      </c>
      <c r="Q427" t="str">
        <f>CONCATENATE(C427,E427,G427,I427)</f>
        <v>12</v>
      </c>
      <c r="R427">
        <v>4</v>
      </c>
      <c r="BG427">
        <v>4</v>
      </c>
      <c r="BH427">
        <v>2682</v>
      </c>
    </row>
    <row r="428" spans="1:60" x14ac:dyDescent="0.25">
      <c r="A428">
        <v>457</v>
      </c>
      <c r="B428">
        <v>52.690830000000012</v>
      </c>
      <c r="C428" s="3">
        <v>1</v>
      </c>
      <c r="D428">
        <v>58.681026000000017</v>
      </c>
      <c r="E428" s="5">
        <v>2</v>
      </c>
      <c r="P428">
        <v>2</v>
      </c>
      <c r="Q428" t="str">
        <f>CONCATENATE(C428,E428,G428,I428)</f>
        <v>12</v>
      </c>
      <c r="R428">
        <v>3</v>
      </c>
      <c r="BG428">
        <v>3</v>
      </c>
      <c r="BH428">
        <v>2685</v>
      </c>
    </row>
    <row r="429" spans="1:60" x14ac:dyDescent="0.25">
      <c r="A429">
        <v>458</v>
      </c>
      <c r="B429">
        <v>52.639183000000017</v>
      </c>
      <c r="C429" s="3">
        <v>1</v>
      </c>
      <c r="D429">
        <v>58.654995000000014</v>
      </c>
      <c r="E429" s="5">
        <v>2</v>
      </c>
      <c r="P429">
        <v>2</v>
      </c>
      <c r="Q429" t="str">
        <f>CONCATENATE(C429,E429,G429,I429)</f>
        <v>12</v>
      </c>
      <c r="R429">
        <v>2</v>
      </c>
      <c r="BG429">
        <v>2</v>
      </c>
      <c r="BH429">
        <v>2691</v>
      </c>
    </row>
    <row r="430" spans="1:60" x14ac:dyDescent="0.25">
      <c r="A430">
        <v>459</v>
      </c>
      <c r="B430">
        <v>52.652843000000011</v>
      </c>
      <c r="C430" s="3">
        <v>1</v>
      </c>
      <c r="D430">
        <v>58.659740000000014</v>
      </c>
      <c r="E430" s="5">
        <v>2</v>
      </c>
      <c r="P430">
        <v>2</v>
      </c>
      <c r="Q430" t="str">
        <f>CONCATENATE(C430,E430,G430,I430)</f>
        <v>12</v>
      </c>
      <c r="R430">
        <v>1</v>
      </c>
      <c r="AB430" t="s">
        <v>277</v>
      </c>
      <c r="AC430" t="str">
        <f>CONCATENATE($R430,$R431,$R432,$R433)</f>
        <v>1432</v>
      </c>
      <c r="BG430">
        <v>1</v>
      </c>
      <c r="BH430">
        <v>2698</v>
      </c>
    </row>
    <row r="431" spans="1:60" x14ac:dyDescent="0.25">
      <c r="A431">
        <v>460</v>
      </c>
      <c r="B431">
        <v>52.684494000000015</v>
      </c>
      <c r="C431" s="3">
        <v>1</v>
      </c>
      <c r="D431">
        <v>58.659740000000014</v>
      </c>
      <c r="E431" s="5">
        <v>2</v>
      </c>
      <c r="P431">
        <v>2</v>
      </c>
      <c r="Q431" t="str">
        <f>CONCATENATE(C431,E431,G431,I431)</f>
        <v>12</v>
      </c>
      <c r="R431">
        <v>4</v>
      </c>
      <c r="BG431">
        <v>4</v>
      </c>
      <c r="BH431">
        <v>2706</v>
      </c>
    </row>
    <row r="432" spans="1:60" x14ac:dyDescent="0.25">
      <c r="A432">
        <v>461</v>
      </c>
      <c r="B432">
        <v>52.641712000000012</v>
      </c>
      <c r="C432" s="3">
        <v>1</v>
      </c>
      <c r="P432">
        <v>1</v>
      </c>
      <c r="Q432" t="str">
        <f>CONCATENATE(C432,E432,G432,I432)</f>
        <v>1</v>
      </c>
      <c r="R432">
        <v>3</v>
      </c>
      <c r="BG432">
        <v>3</v>
      </c>
      <c r="BH432">
        <v>2710</v>
      </c>
    </row>
    <row r="433" spans="1:60" x14ac:dyDescent="0.25">
      <c r="A433">
        <v>462</v>
      </c>
      <c r="B433">
        <v>52.651760000000017</v>
      </c>
      <c r="C433" s="3">
        <v>1</v>
      </c>
      <c r="P433">
        <v>1</v>
      </c>
      <c r="Q433" t="str">
        <f>CONCATENATE(C433,E433,G433,I433)</f>
        <v>1</v>
      </c>
      <c r="R433">
        <v>2</v>
      </c>
      <c r="BG433">
        <v>2</v>
      </c>
      <c r="BH433">
        <v>2712</v>
      </c>
    </row>
    <row r="434" spans="1:60" x14ac:dyDescent="0.25">
      <c r="A434">
        <v>463</v>
      </c>
      <c r="B434">
        <v>52.690525000000015</v>
      </c>
      <c r="C434" s="3">
        <v>1</v>
      </c>
      <c r="P434">
        <v>1</v>
      </c>
      <c r="Q434" t="str">
        <f>CONCATENATE(C434,E434,G434,I434)</f>
        <v>1</v>
      </c>
      <c r="R434" t="s">
        <v>22</v>
      </c>
      <c r="BG434" t="s">
        <v>22</v>
      </c>
      <c r="BH434">
        <v>2718</v>
      </c>
    </row>
    <row r="435" spans="1:60" x14ac:dyDescent="0.25">
      <c r="A435">
        <v>464</v>
      </c>
      <c r="B435">
        <v>52.687172000000011</v>
      </c>
      <c r="C435" s="3">
        <v>1</v>
      </c>
      <c r="H435">
        <v>55.858806000000016</v>
      </c>
      <c r="I435" s="4">
        <v>4</v>
      </c>
      <c r="P435">
        <v>2</v>
      </c>
      <c r="Q435" t="str">
        <f>CONCATENATE(C435,E435,G435,I435)</f>
        <v>14</v>
      </c>
    </row>
    <row r="436" spans="1:60" x14ac:dyDescent="0.25">
      <c r="A436">
        <v>465</v>
      </c>
      <c r="B436">
        <v>52.683357000000015</v>
      </c>
      <c r="C436" s="3">
        <v>1</v>
      </c>
      <c r="H436">
        <v>55.906021000000017</v>
      </c>
      <c r="I436" s="4">
        <v>4</v>
      </c>
      <c r="P436">
        <v>2</v>
      </c>
      <c r="Q436" t="str">
        <f>CONCATENATE(C436,E436,G436,I436)</f>
        <v>14</v>
      </c>
    </row>
    <row r="437" spans="1:60" x14ac:dyDescent="0.25">
      <c r="A437">
        <v>466</v>
      </c>
      <c r="B437">
        <v>52.657997000000016</v>
      </c>
      <c r="C437" s="3">
        <v>1</v>
      </c>
      <c r="H437">
        <v>55.898136000000015</v>
      </c>
      <c r="I437" s="4">
        <v>4</v>
      </c>
      <c r="P437">
        <v>2</v>
      </c>
      <c r="Q437" t="str">
        <f>CONCATENATE(C437,E437,G437,I437)</f>
        <v>14</v>
      </c>
    </row>
    <row r="438" spans="1:60" x14ac:dyDescent="0.25">
      <c r="A438">
        <v>467</v>
      </c>
      <c r="B438">
        <v>52.657997000000016</v>
      </c>
      <c r="C438" s="3">
        <v>1</v>
      </c>
      <c r="H438">
        <v>55.865867000000016</v>
      </c>
      <c r="I438" s="4">
        <v>4</v>
      </c>
      <c r="P438">
        <v>2</v>
      </c>
      <c r="Q438" t="str">
        <f>CONCATENATE(C438,E438,G438,I438)</f>
        <v>14</v>
      </c>
    </row>
    <row r="439" spans="1:60" x14ac:dyDescent="0.25">
      <c r="A439">
        <v>468</v>
      </c>
      <c r="F439">
        <v>53.378425000000014</v>
      </c>
      <c r="G439" s="2">
        <v>3</v>
      </c>
      <c r="H439">
        <v>55.904632000000014</v>
      </c>
      <c r="I439" s="4">
        <v>4</v>
      </c>
      <c r="P439">
        <v>2</v>
      </c>
      <c r="Q439" t="str">
        <f>CONCATENATE(C439,E439,G439,I439)</f>
        <v>34</v>
      </c>
    </row>
    <row r="440" spans="1:60" x14ac:dyDescent="0.25">
      <c r="A440">
        <v>469</v>
      </c>
      <c r="F440">
        <v>53.38816400000001</v>
      </c>
      <c r="G440" s="2">
        <v>3</v>
      </c>
      <c r="H440">
        <v>55.898601000000014</v>
      </c>
      <c r="I440" s="4">
        <v>4</v>
      </c>
      <c r="P440">
        <v>2</v>
      </c>
      <c r="Q440" t="str">
        <f>CONCATENATE(C440,E440,G440,I440)</f>
        <v>34</v>
      </c>
    </row>
    <row r="441" spans="1:60" x14ac:dyDescent="0.25">
      <c r="A441">
        <v>470</v>
      </c>
      <c r="F441">
        <v>53.411151000000011</v>
      </c>
      <c r="G441" s="2">
        <v>3</v>
      </c>
      <c r="H441">
        <v>55.894371000000014</v>
      </c>
      <c r="I441" s="4">
        <v>4</v>
      </c>
      <c r="P441">
        <v>2</v>
      </c>
      <c r="Q441" t="str">
        <f>CONCATENATE(C441,E441,G441,I441)</f>
        <v>34</v>
      </c>
    </row>
    <row r="442" spans="1:60" x14ac:dyDescent="0.25">
      <c r="A442">
        <v>471</v>
      </c>
      <c r="D442">
        <v>38.436744000000012</v>
      </c>
      <c r="E442" s="5">
        <v>2</v>
      </c>
      <c r="F442">
        <v>53.39816600000001</v>
      </c>
      <c r="G442" s="2">
        <v>3</v>
      </c>
      <c r="H442">
        <v>55.892208000000011</v>
      </c>
      <c r="I442" s="4">
        <v>4</v>
      </c>
      <c r="P442">
        <v>3</v>
      </c>
      <c r="Q442" t="str">
        <f>CONCATENATE(C442,E442,G442,I442)</f>
        <v>234</v>
      </c>
    </row>
    <row r="443" spans="1:60" x14ac:dyDescent="0.25">
      <c r="A443">
        <v>472</v>
      </c>
      <c r="D443">
        <v>38.484985000000016</v>
      </c>
      <c r="E443" s="5">
        <v>2</v>
      </c>
      <c r="F443">
        <v>53.413784000000014</v>
      </c>
      <c r="G443" s="2">
        <v>3</v>
      </c>
      <c r="H443">
        <v>55.892875000000011</v>
      </c>
      <c r="I443" s="4">
        <v>4</v>
      </c>
      <c r="P443">
        <v>3</v>
      </c>
      <c r="Q443" t="str">
        <f>CONCATENATE(C443,E443,G443,I443)</f>
        <v>234</v>
      </c>
    </row>
    <row r="444" spans="1:60" x14ac:dyDescent="0.25">
      <c r="A444">
        <v>473</v>
      </c>
      <c r="D444">
        <v>38.485450000000014</v>
      </c>
      <c r="E444" s="5">
        <v>2</v>
      </c>
      <c r="F444">
        <v>53.421516000000011</v>
      </c>
      <c r="G444" s="2">
        <v>3</v>
      </c>
      <c r="H444">
        <v>55.828914000000012</v>
      </c>
      <c r="I444" s="4">
        <v>4</v>
      </c>
      <c r="P444">
        <v>3</v>
      </c>
      <c r="Q444" t="str">
        <f>CONCATENATE(C444,E444,G444,I444)</f>
        <v>234</v>
      </c>
    </row>
    <row r="445" spans="1:60" x14ac:dyDescent="0.25">
      <c r="A445">
        <v>474</v>
      </c>
      <c r="D445">
        <v>38.479831000000011</v>
      </c>
      <c r="E445" s="5">
        <v>2</v>
      </c>
      <c r="F445">
        <v>53.424812000000017</v>
      </c>
      <c r="G445" s="2">
        <v>3</v>
      </c>
      <c r="H445">
        <v>55.858806000000016</v>
      </c>
      <c r="I445" s="4">
        <v>4</v>
      </c>
      <c r="P445">
        <v>3</v>
      </c>
      <c r="Q445" t="str">
        <f>CONCATENATE(C445,E445,G445,I445)</f>
        <v>234</v>
      </c>
    </row>
    <row r="446" spans="1:60" x14ac:dyDescent="0.25">
      <c r="A446">
        <v>475</v>
      </c>
      <c r="D446">
        <v>38.455143000000014</v>
      </c>
      <c r="E446" s="5">
        <v>2</v>
      </c>
      <c r="F446">
        <v>53.415020000000013</v>
      </c>
      <c r="G446" s="2">
        <v>3</v>
      </c>
      <c r="P446">
        <v>2</v>
      </c>
      <c r="Q446" t="str">
        <f>CONCATENATE(C446,E446,G446,I446)</f>
        <v>23</v>
      </c>
    </row>
    <row r="447" spans="1:60" x14ac:dyDescent="0.25">
      <c r="A447">
        <v>476</v>
      </c>
      <c r="D447">
        <v>38.453701000000017</v>
      </c>
      <c r="E447" s="5">
        <v>2</v>
      </c>
      <c r="F447">
        <v>53.354816000000014</v>
      </c>
      <c r="G447" s="2">
        <v>3</v>
      </c>
      <c r="P447">
        <v>2</v>
      </c>
      <c r="Q447" t="str">
        <f>CONCATENATE(C447,E447,G447,I447)</f>
        <v>23</v>
      </c>
    </row>
    <row r="448" spans="1:60" x14ac:dyDescent="0.25">
      <c r="A448">
        <v>477</v>
      </c>
      <c r="D448">
        <v>38.478649000000011</v>
      </c>
      <c r="E448" s="5">
        <v>2</v>
      </c>
      <c r="F448">
        <v>53.378425000000014</v>
      </c>
      <c r="G448" s="2">
        <v>3</v>
      </c>
      <c r="P448">
        <v>2</v>
      </c>
      <c r="Q448" t="str">
        <f>CONCATENATE(C448,E448,G448,I448)</f>
        <v>23</v>
      </c>
    </row>
    <row r="449" spans="1:17" x14ac:dyDescent="0.25">
      <c r="A449">
        <v>478</v>
      </c>
      <c r="D449">
        <v>38.461483000000015</v>
      </c>
      <c r="E449" s="5">
        <v>2</v>
      </c>
      <c r="F449">
        <v>53.378425000000014</v>
      </c>
      <c r="G449" s="2">
        <v>3</v>
      </c>
      <c r="P449">
        <v>2</v>
      </c>
      <c r="Q449" t="str">
        <f>CONCATENATE(C449,E449,G449,I449)</f>
        <v>23</v>
      </c>
    </row>
    <row r="450" spans="1:17" x14ac:dyDescent="0.25">
      <c r="A450">
        <v>479</v>
      </c>
      <c r="D450">
        <v>38.455246000000017</v>
      </c>
      <c r="E450" s="5">
        <v>2</v>
      </c>
      <c r="P450">
        <v>1</v>
      </c>
      <c r="Q450" t="str">
        <f>CONCATENATE(C450,E450,G450,I450)</f>
        <v>2</v>
      </c>
    </row>
    <row r="451" spans="1:17" x14ac:dyDescent="0.25">
      <c r="A451">
        <v>480</v>
      </c>
      <c r="D451">
        <v>38.465969000000015</v>
      </c>
      <c r="E451" s="5">
        <v>2</v>
      </c>
      <c r="P451">
        <v>1</v>
      </c>
      <c r="Q451" t="str">
        <f>CONCATENATE(C451,E451,G451,I451)</f>
        <v>2</v>
      </c>
    </row>
    <row r="452" spans="1:17" x14ac:dyDescent="0.25">
      <c r="A452">
        <v>481</v>
      </c>
      <c r="B452">
        <v>31.69071000000001</v>
      </c>
      <c r="C452" s="3">
        <v>1</v>
      </c>
      <c r="D452">
        <v>38.448444000000016</v>
      </c>
      <c r="E452" s="5">
        <v>2</v>
      </c>
      <c r="P452">
        <v>2</v>
      </c>
      <c r="Q452" t="str">
        <f>CONCATENATE(C452,E452,G452,I452)</f>
        <v>12</v>
      </c>
    </row>
    <row r="453" spans="1:17" x14ac:dyDescent="0.25">
      <c r="A453">
        <v>482</v>
      </c>
      <c r="B453">
        <v>31.753490000000014</v>
      </c>
      <c r="C453" s="3">
        <v>1</v>
      </c>
      <c r="D453">
        <v>38.476947000000017</v>
      </c>
      <c r="E453" s="5">
        <v>2</v>
      </c>
      <c r="P453">
        <v>2</v>
      </c>
      <c r="Q453" t="str">
        <f>CONCATENATE(C453,E453,G453,I453)</f>
        <v>12</v>
      </c>
    </row>
    <row r="454" spans="1:17" x14ac:dyDescent="0.25">
      <c r="A454">
        <v>483</v>
      </c>
      <c r="B454">
        <v>31.725502000000013</v>
      </c>
      <c r="C454" s="3">
        <v>1</v>
      </c>
      <c r="D454">
        <v>38.458599000000014</v>
      </c>
      <c r="E454" s="5">
        <v>2</v>
      </c>
      <c r="P454">
        <v>2</v>
      </c>
      <c r="Q454" t="str">
        <f>CONCATENATE(C454,E454,G454,I454)</f>
        <v>12</v>
      </c>
    </row>
    <row r="455" spans="1:17" x14ac:dyDescent="0.25">
      <c r="A455">
        <v>484</v>
      </c>
      <c r="B455">
        <v>31.729108000000011</v>
      </c>
      <c r="C455" s="3">
        <v>1</v>
      </c>
      <c r="D455">
        <v>38.398552000000016</v>
      </c>
      <c r="E455" s="5">
        <v>2</v>
      </c>
      <c r="P455">
        <v>2</v>
      </c>
      <c r="Q455" t="str">
        <f>CONCATENATE(C455,E455,G455,I455)</f>
        <v>12</v>
      </c>
    </row>
    <row r="456" spans="1:17" x14ac:dyDescent="0.25">
      <c r="A456">
        <v>485</v>
      </c>
      <c r="B456">
        <v>31.747047000000009</v>
      </c>
      <c r="C456" s="3">
        <v>1</v>
      </c>
      <c r="D456">
        <v>38.436744000000012</v>
      </c>
      <c r="E456" s="5">
        <v>2</v>
      </c>
      <c r="P456">
        <v>2</v>
      </c>
      <c r="Q456" t="str">
        <f>CONCATENATE(C456,E456,G456,I456)</f>
        <v>12</v>
      </c>
    </row>
    <row r="457" spans="1:17" x14ac:dyDescent="0.25">
      <c r="A457">
        <v>486</v>
      </c>
      <c r="B457">
        <v>31.741325000000018</v>
      </c>
      <c r="C457" s="3">
        <v>1</v>
      </c>
      <c r="P457">
        <v>1</v>
      </c>
      <c r="Q457" t="str">
        <f>CONCATENATE(C457,E457,G457,I457)</f>
        <v>1</v>
      </c>
    </row>
    <row r="458" spans="1:17" x14ac:dyDescent="0.25">
      <c r="A458">
        <v>487</v>
      </c>
      <c r="B458">
        <v>31.745294000000015</v>
      </c>
      <c r="C458" s="3">
        <v>1</v>
      </c>
      <c r="H458">
        <v>37.117639000000011</v>
      </c>
      <c r="I458" s="4">
        <v>4</v>
      </c>
      <c r="P458">
        <v>2</v>
      </c>
      <c r="Q458" t="str">
        <f>CONCATENATE(C458,E458,G458,I458)</f>
        <v>14</v>
      </c>
    </row>
    <row r="459" spans="1:17" x14ac:dyDescent="0.25">
      <c r="A459">
        <v>488</v>
      </c>
      <c r="B459">
        <v>31.745294000000015</v>
      </c>
      <c r="C459" s="3">
        <v>1</v>
      </c>
      <c r="H459">
        <v>37.135061000000015</v>
      </c>
      <c r="I459" s="4">
        <v>4</v>
      </c>
      <c r="P459">
        <v>2</v>
      </c>
      <c r="Q459" t="str">
        <f>CONCATENATE(C459,E459,G459,I459)</f>
        <v>14</v>
      </c>
    </row>
    <row r="460" spans="1:17" x14ac:dyDescent="0.25">
      <c r="A460">
        <v>489</v>
      </c>
      <c r="B460">
        <v>31.717357000000014</v>
      </c>
      <c r="C460" s="3">
        <v>1</v>
      </c>
      <c r="H460">
        <v>37.119079000000013</v>
      </c>
      <c r="I460" s="4">
        <v>4</v>
      </c>
      <c r="P460">
        <v>2</v>
      </c>
      <c r="Q460" t="str">
        <f>CONCATENATE(C460,E460,G460,I460)</f>
        <v>14</v>
      </c>
    </row>
    <row r="461" spans="1:17" x14ac:dyDescent="0.25">
      <c r="A461">
        <v>490</v>
      </c>
      <c r="B461">
        <v>31.746067000000011</v>
      </c>
      <c r="C461" s="3">
        <v>1</v>
      </c>
      <c r="H461">
        <v>37.091917000000009</v>
      </c>
      <c r="I461" s="4">
        <v>4</v>
      </c>
      <c r="P461">
        <v>2</v>
      </c>
      <c r="Q461" t="str">
        <f>CONCATENATE(C461,E461,G461,I461)</f>
        <v>14</v>
      </c>
    </row>
    <row r="462" spans="1:17" x14ac:dyDescent="0.25">
      <c r="A462">
        <v>491</v>
      </c>
      <c r="B462">
        <v>31.761581000000014</v>
      </c>
      <c r="C462" s="3">
        <v>1</v>
      </c>
      <c r="H462">
        <v>37.067897000000016</v>
      </c>
      <c r="I462" s="4">
        <v>4</v>
      </c>
      <c r="P462">
        <v>2</v>
      </c>
      <c r="Q462" t="str">
        <f>CONCATENATE(C462,E462,G462,I462)</f>
        <v>14</v>
      </c>
    </row>
    <row r="463" spans="1:17" x14ac:dyDescent="0.25">
      <c r="A463">
        <v>492</v>
      </c>
      <c r="B463">
        <v>31.74632600000001</v>
      </c>
      <c r="C463" s="3">
        <v>1</v>
      </c>
      <c r="F463">
        <v>33.974197000000018</v>
      </c>
      <c r="G463" s="2">
        <v>3</v>
      </c>
      <c r="H463">
        <v>37.055011000000015</v>
      </c>
      <c r="I463" s="4">
        <v>4</v>
      </c>
      <c r="P463">
        <v>3</v>
      </c>
      <c r="Q463" t="str">
        <f>CONCATENATE(C463,E463,G463,I463)</f>
        <v>134</v>
      </c>
    </row>
    <row r="464" spans="1:17" x14ac:dyDescent="0.25">
      <c r="A464">
        <v>493</v>
      </c>
      <c r="B464">
        <v>31.69071000000001</v>
      </c>
      <c r="C464" s="3">
        <v>1</v>
      </c>
      <c r="F464">
        <v>33.961723000000013</v>
      </c>
      <c r="G464" s="2">
        <v>3</v>
      </c>
      <c r="H464">
        <v>37.062332000000012</v>
      </c>
      <c r="I464" s="4">
        <v>4</v>
      </c>
      <c r="P464">
        <v>3</v>
      </c>
      <c r="Q464" t="str">
        <f>CONCATENATE(C464,E464,G464,I464)</f>
        <v>134</v>
      </c>
    </row>
    <row r="465" spans="1:17" x14ac:dyDescent="0.25">
      <c r="A465">
        <v>494</v>
      </c>
      <c r="B465">
        <v>31.69071000000001</v>
      </c>
      <c r="C465" s="3">
        <v>1</v>
      </c>
      <c r="F465">
        <v>33.935127000000008</v>
      </c>
      <c r="G465" s="2">
        <v>3</v>
      </c>
      <c r="H465">
        <v>37.066095000000018</v>
      </c>
      <c r="I465" s="4">
        <v>4</v>
      </c>
      <c r="P465">
        <v>3</v>
      </c>
      <c r="Q465" t="str">
        <f>CONCATENATE(C465,E465,G465,I465)</f>
        <v>134</v>
      </c>
    </row>
    <row r="466" spans="1:17" x14ac:dyDescent="0.25">
      <c r="A466">
        <v>495</v>
      </c>
      <c r="F466">
        <v>33.962959000000012</v>
      </c>
      <c r="G466" s="2">
        <v>3</v>
      </c>
      <c r="H466">
        <v>37.057745000000011</v>
      </c>
      <c r="I466" s="4">
        <v>4</v>
      </c>
      <c r="P466">
        <v>2</v>
      </c>
      <c r="Q466" t="str">
        <f>CONCATENATE(C466,E466,G466,I466)</f>
        <v>34</v>
      </c>
    </row>
    <row r="467" spans="1:17" x14ac:dyDescent="0.25">
      <c r="A467">
        <v>496</v>
      </c>
      <c r="F467">
        <v>33.927963000000013</v>
      </c>
      <c r="G467" s="2">
        <v>3</v>
      </c>
      <c r="H467">
        <v>37.101659000000012</v>
      </c>
      <c r="I467" s="4">
        <v>4</v>
      </c>
      <c r="P467">
        <v>2</v>
      </c>
      <c r="Q467" t="str">
        <f>CONCATENATE(C467,E467,G467,I467)</f>
        <v>34</v>
      </c>
    </row>
    <row r="468" spans="1:17" x14ac:dyDescent="0.25">
      <c r="A468">
        <v>497</v>
      </c>
      <c r="F468">
        <v>33.953115000000011</v>
      </c>
      <c r="G468" s="2">
        <v>3</v>
      </c>
      <c r="H468">
        <v>37.102226000000016</v>
      </c>
      <c r="I468" s="4">
        <v>4</v>
      </c>
      <c r="P468">
        <v>2</v>
      </c>
      <c r="Q468" t="str">
        <f>CONCATENATE(C468,E468,G468,I468)</f>
        <v>34</v>
      </c>
    </row>
    <row r="469" spans="1:17" x14ac:dyDescent="0.25">
      <c r="A469">
        <v>498</v>
      </c>
      <c r="D469">
        <v>20.50805600000001</v>
      </c>
      <c r="E469" s="5">
        <v>2</v>
      </c>
      <c r="F469">
        <v>33.959816000000018</v>
      </c>
      <c r="G469" s="2">
        <v>3</v>
      </c>
      <c r="H469">
        <v>37.091970000000018</v>
      </c>
      <c r="I469" s="4">
        <v>4</v>
      </c>
      <c r="P469">
        <v>3</v>
      </c>
      <c r="Q469" t="str">
        <f>CONCATENATE(C469,E469,G469,I469)</f>
        <v>234</v>
      </c>
    </row>
    <row r="470" spans="1:17" x14ac:dyDescent="0.25">
      <c r="A470">
        <v>499</v>
      </c>
      <c r="D470">
        <v>20.475841000000017</v>
      </c>
      <c r="E470" s="5">
        <v>2</v>
      </c>
      <c r="F470">
        <v>33.96357900000001</v>
      </c>
      <c r="G470" s="2">
        <v>3</v>
      </c>
      <c r="H470">
        <v>37.117639000000011</v>
      </c>
      <c r="I470" s="4">
        <v>4</v>
      </c>
      <c r="P470">
        <v>3</v>
      </c>
      <c r="Q470" t="str">
        <f>CONCATENATE(C470,E470,G470,I470)</f>
        <v>234</v>
      </c>
    </row>
    <row r="471" spans="1:17" x14ac:dyDescent="0.25">
      <c r="A471">
        <v>500</v>
      </c>
      <c r="D471">
        <v>20.436307000000014</v>
      </c>
      <c r="E471" s="5">
        <v>2</v>
      </c>
      <c r="F471">
        <v>33.981052000000012</v>
      </c>
      <c r="G471" s="2">
        <v>3</v>
      </c>
      <c r="H471">
        <v>37.117639000000011</v>
      </c>
      <c r="I471" s="4">
        <v>4</v>
      </c>
      <c r="P471">
        <v>3</v>
      </c>
      <c r="Q471" t="str">
        <f>CONCATENATE(C471,E471,G471,I471)</f>
        <v>234</v>
      </c>
    </row>
    <row r="472" spans="1:17" x14ac:dyDescent="0.25">
      <c r="A472">
        <v>501</v>
      </c>
      <c r="D472">
        <v>20.49795300000001</v>
      </c>
      <c r="E472" s="5">
        <v>2</v>
      </c>
      <c r="F472">
        <v>33.967807000000015</v>
      </c>
      <c r="G472" s="2">
        <v>3</v>
      </c>
      <c r="P472">
        <v>2</v>
      </c>
      <c r="Q472" t="str">
        <f>CONCATENATE(C472,E472,G472,I472)</f>
        <v>23</v>
      </c>
    </row>
    <row r="473" spans="1:17" x14ac:dyDescent="0.25">
      <c r="A473">
        <v>502</v>
      </c>
      <c r="D473">
        <v>20.470584000000017</v>
      </c>
      <c r="E473" s="5">
        <v>2</v>
      </c>
      <c r="F473">
        <v>33.951671000000019</v>
      </c>
      <c r="G473" s="2">
        <v>3</v>
      </c>
      <c r="P473">
        <v>2</v>
      </c>
      <c r="Q473" t="str">
        <f>CONCATENATE(C473,E473,G473,I473)</f>
        <v>23</v>
      </c>
    </row>
    <row r="474" spans="1:17" x14ac:dyDescent="0.25">
      <c r="A474">
        <v>503</v>
      </c>
      <c r="D474">
        <v>20.472955000000013</v>
      </c>
      <c r="E474" s="5">
        <v>2</v>
      </c>
      <c r="F474">
        <v>33.930435000000017</v>
      </c>
      <c r="G474" s="2">
        <v>3</v>
      </c>
      <c r="P474">
        <v>2</v>
      </c>
      <c r="Q474" t="str">
        <f>CONCATENATE(C474,E474,G474,I474)</f>
        <v>23</v>
      </c>
    </row>
    <row r="475" spans="1:17" x14ac:dyDescent="0.25">
      <c r="A475">
        <v>504</v>
      </c>
      <c r="D475">
        <v>20.480274000000016</v>
      </c>
      <c r="E475" s="5">
        <v>2</v>
      </c>
      <c r="F475">
        <v>33.897655000000015</v>
      </c>
      <c r="G475" s="2">
        <v>3</v>
      </c>
      <c r="P475">
        <v>2</v>
      </c>
      <c r="Q475" t="str">
        <f>CONCATENATE(C475,E475,G475,I475)</f>
        <v>23</v>
      </c>
    </row>
    <row r="476" spans="1:17" x14ac:dyDescent="0.25">
      <c r="A476">
        <v>505</v>
      </c>
      <c r="D476">
        <v>20.469451000000014</v>
      </c>
      <c r="E476" s="5">
        <v>2</v>
      </c>
      <c r="F476">
        <v>33.974197000000018</v>
      </c>
      <c r="G476" s="2">
        <v>3</v>
      </c>
      <c r="P476">
        <v>2</v>
      </c>
      <c r="Q476" t="str">
        <f>CONCATENATE(C476,E476,G476,I476)</f>
        <v>23</v>
      </c>
    </row>
    <row r="477" spans="1:17" x14ac:dyDescent="0.25">
      <c r="A477">
        <v>506</v>
      </c>
      <c r="D477">
        <v>20.48187200000001</v>
      </c>
      <c r="E477" s="5">
        <v>2</v>
      </c>
      <c r="F477">
        <v>33.999401000000013</v>
      </c>
      <c r="G477" s="2">
        <v>3</v>
      </c>
      <c r="P477">
        <v>2</v>
      </c>
      <c r="Q477" t="str">
        <f>CONCATENATE(C477,E477,G477,I477)</f>
        <v>23</v>
      </c>
    </row>
    <row r="478" spans="1:17" x14ac:dyDescent="0.25">
      <c r="A478">
        <v>507</v>
      </c>
      <c r="D478">
        <v>20.483315000000012</v>
      </c>
      <c r="E478" s="5">
        <v>2</v>
      </c>
      <c r="P478">
        <v>1</v>
      </c>
      <c r="Q478" t="str">
        <f>CONCATENATE(C478,E478,G478,I478)</f>
        <v>2</v>
      </c>
    </row>
    <row r="479" spans="1:17" x14ac:dyDescent="0.25">
      <c r="A479">
        <v>508</v>
      </c>
      <c r="D479">
        <v>20.484912000000016</v>
      </c>
      <c r="E479" s="5">
        <v>2</v>
      </c>
      <c r="P479">
        <v>1</v>
      </c>
      <c r="Q479" t="str">
        <f>CONCATENATE(C479,E479,G479,I479)</f>
        <v>2</v>
      </c>
    </row>
    <row r="480" spans="1:17" x14ac:dyDescent="0.25">
      <c r="A480">
        <v>509</v>
      </c>
      <c r="B480">
        <v>15.420182000000011</v>
      </c>
      <c r="C480" s="3">
        <v>1</v>
      </c>
      <c r="D480">
        <v>20.494500000000016</v>
      </c>
      <c r="E480" s="5">
        <v>2</v>
      </c>
      <c r="P480">
        <v>2</v>
      </c>
      <c r="Q480" t="str">
        <f>CONCATENATE(C480,E480,G480,I480)</f>
        <v>12</v>
      </c>
    </row>
    <row r="481" spans="1:17" x14ac:dyDescent="0.25">
      <c r="A481">
        <v>510</v>
      </c>
      <c r="B481">
        <v>15.319672000000011</v>
      </c>
      <c r="C481" s="3">
        <v>1</v>
      </c>
      <c r="D481">
        <v>20.484037000000015</v>
      </c>
      <c r="E481" s="5">
        <v>2</v>
      </c>
      <c r="P481">
        <v>2</v>
      </c>
      <c r="Q481" t="str">
        <f>CONCATENATE(C481,E481,G481,I481)</f>
        <v>12</v>
      </c>
    </row>
    <row r="482" spans="1:17" x14ac:dyDescent="0.25">
      <c r="A482">
        <v>511</v>
      </c>
      <c r="B482">
        <v>15.301941000000014</v>
      </c>
      <c r="C482" s="3">
        <v>1</v>
      </c>
      <c r="D482">
        <v>20.478469000000011</v>
      </c>
      <c r="E482" s="5">
        <v>2</v>
      </c>
      <c r="P482">
        <v>2</v>
      </c>
      <c r="Q482" t="str">
        <f>CONCATENATE(C482,E482,G482,I482)</f>
        <v>12</v>
      </c>
    </row>
    <row r="483" spans="1:17" x14ac:dyDescent="0.25">
      <c r="A483">
        <v>512</v>
      </c>
      <c r="B483">
        <v>15.303848000000016</v>
      </c>
      <c r="C483" s="3">
        <v>1</v>
      </c>
      <c r="D483">
        <v>20.442957000000014</v>
      </c>
      <c r="E483" s="5">
        <v>2</v>
      </c>
      <c r="P483">
        <v>2</v>
      </c>
      <c r="Q483" t="str">
        <f>CONCATENATE(C483,E483,G483,I483)</f>
        <v>12</v>
      </c>
    </row>
    <row r="484" spans="1:17" x14ac:dyDescent="0.25">
      <c r="A484">
        <v>513</v>
      </c>
      <c r="B484">
        <v>15.325599000000011</v>
      </c>
      <c r="C484" s="3">
        <v>1</v>
      </c>
      <c r="D484">
        <v>20.50805600000001</v>
      </c>
      <c r="E484" s="5">
        <v>2</v>
      </c>
      <c r="P484">
        <v>2</v>
      </c>
      <c r="Q484" t="str">
        <f>CONCATENATE(C484,E484,G484,I484)</f>
        <v>12</v>
      </c>
    </row>
    <row r="485" spans="1:17" x14ac:dyDescent="0.25">
      <c r="A485">
        <v>514</v>
      </c>
      <c r="B485">
        <v>15.420182000000011</v>
      </c>
      <c r="C485" s="3">
        <v>1</v>
      </c>
      <c r="H485">
        <v>20.396411000000015</v>
      </c>
      <c r="I485" s="4">
        <v>4</v>
      </c>
      <c r="P485">
        <v>2</v>
      </c>
      <c r="Q485" t="str">
        <f>CONCATENATE(C485,E485,G485,I485)</f>
        <v>14</v>
      </c>
    </row>
    <row r="486" spans="1:17" x14ac:dyDescent="0.25">
      <c r="A486">
        <v>515</v>
      </c>
      <c r="B486">
        <v>15.420182000000011</v>
      </c>
      <c r="C486" s="3">
        <v>1</v>
      </c>
      <c r="H486">
        <v>20.396411000000015</v>
      </c>
      <c r="I486" s="4">
        <v>4</v>
      </c>
      <c r="J486">
        <v>38.376953000000015</v>
      </c>
      <c r="K486" t="s">
        <v>22</v>
      </c>
      <c r="Q486" t="str">
        <f>CONCATENATE(C486,E486,G486,I486)</f>
        <v>14</v>
      </c>
    </row>
    <row r="487" spans="1:17" x14ac:dyDescent="0.25">
      <c r="A487">
        <v>546</v>
      </c>
      <c r="Q487" t="str">
        <f>CONCATENATE(C487,E487,G487,I487)</f>
        <v/>
      </c>
    </row>
    <row r="488" spans="1:17" x14ac:dyDescent="0.25">
      <c r="A488">
        <v>547</v>
      </c>
      <c r="Q488" t="str">
        <f>CONCATENATE(C488,E488,G488,I488)</f>
        <v/>
      </c>
    </row>
    <row r="489" spans="1:17" x14ac:dyDescent="0.25">
      <c r="A489">
        <v>548</v>
      </c>
      <c r="J489">
        <v>235.95515499999999</v>
      </c>
      <c r="K489" t="s">
        <v>22</v>
      </c>
      <c r="Q489" t="str">
        <f>CONCATENATE(C489,E489,G489,I489)</f>
        <v/>
      </c>
    </row>
    <row r="490" spans="1:17" x14ac:dyDescent="0.25">
      <c r="A490">
        <v>549</v>
      </c>
      <c r="D490">
        <v>229.27922699999999</v>
      </c>
      <c r="E490" s="5">
        <v>2</v>
      </c>
      <c r="F490">
        <v>241.80860799999999</v>
      </c>
      <c r="G490" s="2">
        <v>3</v>
      </c>
      <c r="P490">
        <v>2</v>
      </c>
      <c r="Q490" t="str">
        <f>CONCATENATE(C490,E490,G490,I490)</f>
        <v>23</v>
      </c>
    </row>
    <row r="491" spans="1:17" x14ac:dyDescent="0.25">
      <c r="A491">
        <v>550</v>
      </c>
      <c r="D491">
        <v>229.27464000000001</v>
      </c>
      <c r="E491" s="5">
        <v>2</v>
      </c>
      <c r="F491">
        <v>241.84711300000001</v>
      </c>
      <c r="G491" s="2">
        <v>3</v>
      </c>
      <c r="P491">
        <v>2</v>
      </c>
      <c r="Q491" t="str">
        <f>CONCATENATE(C491,E491,G491,I491)</f>
        <v>23</v>
      </c>
    </row>
    <row r="492" spans="1:17" x14ac:dyDescent="0.25">
      <c r="A492">
        <v>551</v>
      </c>
      <c r="D492">
        <v>229.26742200000001</v>
      </c>
      <c r="E492" s="5">
        <v>2</v>
      </c>
      <c r="F492">
        <v>241.852732</v>
      </c>
      <c r="G492" s="2">
        <v>3</v>
      </c>
      <c r="P492">
        <v>2</v>
      </c>
      <c r="Q492" t="str">
        <f>CONCATENATE(C492,E492,G492,I492)</f>
        <v>23</v>
      </c>
    </row>
    <row r="493" spans="1:17" x14ac:dyDescent="0.25">
      <c r="A493">
        <v>552</v>
      </c>
      <c r="D493">
        <v>229.23587599999999</v>
      </c>
      <c r="E493" s="5">
        <v>2</v>
      </c>
      <c r="F493">
        <v>241.920929</v>
      </c>
      <c r="G493" s="2">
        <v>3</v>
      </c>
      <c r="P493">
        <v>2</v>
      </c>
      <c r="Q493" t="str">
        <f>CONCATENATE(C493,E493,G493,I493)</f>
        <v>23</v>
      </c>
    </row>
    <row r="494" spans="1:17" x14ac:dyDescent="0.25">
      <c r="A494">
        <v>553</v>
      </c>
      <c r="D494">
        <v>229.22190699999999</v>
      </c>
      <c r="E494" s="5">
        <v>2</v>
      </c>
      <c r="F494">
        <v>241.86417399999999</v>
      </c>
      <c r="G494" s="2">
        <v>3</v>
      </c>
      <c r="P494">
        <v>2</v>
      </c>
      <c r="Q494" t="str">
        <f>CONCATENATE(C494,E494,G494,I494)</f>
        <v>23</v>
      </c>
    </row>
    <row r="495" spans="1:17" x14ac:dyDescent="0.25">
      <c r="A495">
        <v>554</v>
      </c>
      <c r="D495">
        <v>229.23314500000001</v>
      </c>
      <c r="E495" s="5">
        <v>2</v>
      </c>
      <c r="F495">
        <v>241.91134299999999</v>
      </c>
      <c r="G495" s="2">
        <v>3</v>
      </c>
      <c r="P495">
        <v>2</v>
      </c>
      <c r="Q495" t="str">
        <f>CONCATENATE(C495,E495,G495,I495)</f>
        <v>23</v>
      </c>
    </row>
    <row r="496" spans="1:17" x14ac:dyDescent="0.25">
      <c r="A496">
        <v>555</v>
      </c>
      <c r="D496">
        <v>229.25597999999999</v>
      </c>
      <c r="E496" s="5">
        <v>2</v>
      </c>
      <c r="F496">
        <v>241.92634100000001</v>
      </c>
      <c r="G496" s="2">
        <v>3</v>
      </c>
      <c r="P496">
        <v>2</v>
      </c>
      <c r="Q496" t="str">
        <f>CONCATENATE(C496,E496,G496,I496)</f>
        <v>23</v>
      </c>
    </row>
    <row r="497" spans="1:17" x14ac:dyDescent="0.25">
      <c r="A497">
        <v>556</v>
      </c>
      <c r="D497">
        <v>229.269226</v>
      </c>
      <c r="E497" s="5">
        <v>2</v>
      </c>
      <c r="F497">
        <v>241.91664900000001</v>
      </c>
      <c r="G497" s="2">
        <v>3</v>
      </c>
      <c r="P497">
        <v>2</v>
      </c>
      <c r="Q497" t="str">
        <f>CONCATENATE(C497,E497,G497,I497)</f>
        <v>23</v>
      </c>
    </row>
    <row r="498" spans="1:17" x14ac:dyDescent="0.25">
      <c r="A498">
        <v>557</v>
      </c>
      <c r="D498">
        <v>229.26613499999999</v>
      </c>
      <c r="E498" s="5">
        <v>2</v>
      </c>
      <c r="F498">
        <v>241.888249</v>
      </c>
      <c r="G498" s="2">
        <v>3</v>
      </c>
      <c r="P498">
        <v>2</v>
      </c>
      <c r="Q498" t="str">
        <f>CONCATENATE(C498,E498,G498,I498)</f>
        <v>23</v>
      </c>
    </row>
    <row r="499" spans="1:17" x14ac:dyDescent="0.25">
      <c r="A499">
        <v>558</v>
      </c>
      <c r="D499">
        <v>229.25644499999999</v>
      </c>
      <c r="E499" s="5">
        <v>2</v>
      </c>
      <c r="F499">
        <v>241.881394</v>
      </c>
      <c r="G499" s="2">
        <v>3</v>
      </c>
      <c r="P499">
        <v>2</v>
      </c>
      <c r="Q499" t="str">
        <f>CONCATENATE(C499,E499,G499,I499)</f>
        <v>23</v>
      </c>
    </row>
    <row r="500" spans="1:17" x14ac:dyDescent="0.25">
      <c r="A500">
        <v>559</v>
      </c>
      <c r="D500">
        <v>229.20685599999999</v>
      </c>
      <c r="E500" s="5">
        <v>2</v>
      </c>
      <c r="F500">
        <v>241.88427999999999</v>
      </c>
      <c r="G500" s="2">
        <v>3</v>
      </c>
      <c r="P500">
        <v>2</v>
      </c>
      <c r="Q500" t="str">
        <f>CONCATENATE(C500,E500,G500,I500)</f>
        <v>23</v>
      </c>
    </row>
    <row r="501" spans="1:17" x14ac:dyDescent="0.25">
      <c r="A501">
        <v>560</v>
      </c>
      <c r="D501">
        <v>229.20587599999999</v>
      </c>
      <c r="E501" s="5">
        <v>2</v>
      </c>
      <c r="F501">
        <v>241.88659699999999</v>
      </c>
      <c r="G501" s="2">
        <v>3</v>
      </c>
      <c r="P501">
        <v>2</v>
      </c>
      <c r="Q501" t="str">
        <f>CONCATENATE(C501,E501,G501,I501)</f>
        <v>23</v>
      </c>
    </row>
    <row r="502" spans="1:17" x14ac:dyDescent="0.25">
      <c r="A502">
        <v>561</v>
      </c>
      <c r="D502">
        <v>229.21711400000001</v>
      </c>
      <c r="E502" s="5">
        <v>2</v>
      </c>
      <c r="F502">
        <v>241.90530999999999</v>
      </c>
      <c r="G502" s="2">
        <v>3</v>
      </c>
      <c r="P502">
        <v>2</v>
      </c>
      <c r="Q502" t="str">
        <f>CONCATENATE(C502,E502,G502,I502)</f>
        <v>23</v>
      </c>
    </row>
    <row r="503" spans="1:17" x14ac:dyDescent="0.25">
      <c r="A503">
        <v>562</v>
      </c>
      <c r="D503">
        <v>229.25062</v>
      </c>
      <c r="E503" s="5">
        <v>2</v>
      </c>
      <c r="F503">
        <v>241.80860799999999</v>
      </c>
      <c r="G503" s="2">
        <v>3</v>
      </c>
      <c r="P503">
        <v>2</v>
      </c>
      <c r="Q503" t="str">
        <f>CONCATENATE(C503,E503,G503,I503)</f>
        <v>23</v>
      </c>
    </row>
    <row r="504" spans="1:17" x14ac:dyDescent="0.25">
      <c r="A504">
        <v>563</v>
      </c>
      <c r="D504">
        <v>229.255</v>
      </c>
      <c r="E504" s="5">
        <v>2</v>
      </c>
      <c r="F504">
        <v>241.80860799999999</v>
      </c>
      <c r="G504" s="2">
        <v>3</v>
      </c>
      <c r="P504">
        <v>2</v>
      </c>
      <c r="Q504" t="str">
        <f>CONCATENATE(C504,E504,G504,I504)</f>
        <v>23</v>
      </c>
    </row>
    <row r="505" spans="1:17" x14ac:dyDescent="0.25">
      <c r="A505">
        <v>564</v>
      </c>
      <c r="D505">
        <v>229.205929</v>
      </c>
      <c r="E505" s="5">
        <v>2</v>
      </c>
      <c r="P505">
        <v>1</v>
      </c>
      <c r="Q505" t="str">
        <f>CONCATENATE(C505,E505,G505,I505)</f>
        <v>2</v>
      </c>
    </row>
    <row r="506" spans="1:17" x14ac:dyDescent="0.25">
      <c r="A506">
        <v>565</v>
      </c>
      <c r="D506">
        <v>229.27922699999999</v>
      </c>
      <c r="E506" s="5">
        <v>2</v>
      </c>
      <c r="P506">
        <v>1</v>
      </c>
      <c r="Q506" t="str">
        <f>CONCATENATE(C506,E506,G506,I506)</f>
        <v>2</v>
      </c>
    </row>
    <row r="507" spans="1:17" x14ac:dyDescent="0.25">
      <c r="A507">
        <v>566</v>
      </c>
      <c r="B507">
        <v>220.357269</v>
      </c>
      <c r="C507" s="3">
        <v>1</v>
      </c>
      <c r="D507">
        <v>229.27922699999999</v>
      </c>
      <c r="E507" s="5">
        <v>2</v>
      </c>
      <c r="P507">
        <v>2</v>
      </c>
      <c r="Q507" t="str">
        <f>CONCATENATE(C507,E507,G507,I507)</f>
        <v>12</v>
      </c>
    </row>
    <row r="508" spans="1:17" x14ac:dyDescent="0.25">
      <c r="A508">
        <v>567</v>
      </c>
      <c r="B508">
        <v>220.23144400000001</v>
      </c>
      <c r="C508" s="3">
        <v>1</v>
      </c>
      <c r="H508">
        <v>229.69139300000001</v>
      </c>
      <c r="I508" s="4">
        <v>4</v>
      </c>
      <c r="P508">
        <v>2</v>
      </c>
      <c r="Q508" t="str">
        <f>CONCATENATE(C508,E508,G508,I508)</f>
        <v>14</v>
      </c>
    </row>
    <row r="509" spans="1:17" x14ac:dyDescent="0.25">
      <c r="A509">
        <v>568</v>
      </c>
      <c r="B509">
        <v>220.254176</v>
      </c>
      <c r="C509" s="3">
        <v>1</v>
      </c>
      <c r="H509">
        <v>229.58489600000001</v>
      </c>
      <c r="I509" s="4">
        <v>4</v>
      </c>
      <c r="P509">
        <v>2</v>
      </c>
      <c r="Q509" t="str">
        <f>CONCATENATE(C509,E509,G509,I509)</f>
        <v>14</v>
      </c>
    </row>
    <row r="510" spans="1:17" x14ac:dyDescent="0.25">
      <c r="A510">
        <v>569</v>
      </c>
      <c r="B510">
        <v>220.29216500000001</v>
      </c>
      <c r="C510" s="3">
        <v>1</v>
      </c>
      <c r="H510">
        <v>229.657217</v>
      </c>
      <c r="I510" s="4">
        <v>4</v>
      </c>
      <c r="P510">
        <v>2</v>
      </c>
      <c r="Q510" t="str">
        <f>CONCATENATE(C510,E510,G510,I510)</f>
        <v>14</v>
      </c>
    </row>
    <row r="511" spans="1:17" x14ac:dyDescent="0.25">
      <c r="A511">
        <v>570</v>
      </c>
      <c r="B511">
        <v>220.309279</v>
      </c>
      <c r="C511" s="3">
        <v>1</v>
      </c>
      <c r="H511">
        <v>229.690979</v>
      </c>
      <c r="I511" s="4">
        <v>4</v>
      </c>
      <c r="P511">
        <v>2</v>
      </c>
      <c r="Q511" t="str">
        <f>CONCATENATE(C511,E511,G511,I511)</f>
        <v>14</v>
      </c>
    </row>
    <row r="512" spans="1:17" x14ac:dyDescent="0.25">
      <c r="A512">
        <v>571</v>
      </c>
      <c r="B512">
        <v>220.301547</v>
      </c>
      <c r="C512" s="3">
        <v>1</v>
      </c>
      <c r="H512">
        <v>229.73165</v>
      </c>
      <c r="I512" s="4">
        <v>4</v>
      </c>
      <c r="P512">
        <v>2</v>
      </c>
      <c r="Q512" t="str">
        <f>CONCATENATE(C512,E512,G512,I512)</f>
        <v>14</v>
      </c>
    </row>
    <row r="513" spans="1:17" x14ac:dyDescent="0.25">
      <c r="A513">
        <v>572</v>
      </c>
      <c r="B513">
        <v>220.340825</v>
      </c>
      <c r="C513" s="3">
        <v>1</v>
      </c>
      <c r="H513">
        <v>229.679123</v>
      </c>
      <c r="I513" s="4">
        <v>4</v>
      </c>
      <c r="P513">
        <v>2</v>
      </c>
      <c r="Q513" t="str">
        <f>CONCATENATE(C513,E513,G513,I513)</f>
        <v>14</v>
      </c>
    </row>
    <row r="514" spans="1:17" x14ac:dyDescent="0.25">
      <c r="A514">
        <v>573</v>
      </c>
      <c r="B514">
        <v>220.328453</v>
      </c>
      <c r="C514" s="3">
        <v>1</v>
      </c>
      <c r="H514">
        <v>229.655619</v>
      </c>
      <c r="I514" s="4">
        <v>4</v>
      </c>
      <c r="P514">
        <v>2</v>
      </c>
      <c r="Q514" t="str">
        <f>CONCATENATE(C514,E514,G514,I514)</f>
        <v>14</v>
      </c>
    </row>
    <row r="515" spans="1:17" x14ac:dyDescent="0.25">
      <c r="A515">
        <v>574</v>
      </c>
      <c r="B515">
        <v>220.28458699999999</v>
      </c>
      <c r="C515" s="3">
        <v>1</v>
      </c>
      <c r="H515">
        <v>229.65897000000001</v>
      </c>
      <c r="I515" s="4">
        <v>4</v>
      </c>
      <c r="P515">
        <v>2</v>
      </c>
      <c r="Q515" t="str">
        <f>CONCATENATE(C515,E515,G515,I515)</f>
        <v>14</v>
      </c>
    </row>
    <row r="516" spans="1:17" x14ac:dyDescent="0.25">
      <c r="A516">
        <v>575</v>
      </c>
      <c r="B516">
        <v>220.27654699999999</v>
      </c>
      <c r="C516" s="3">
        <v>1</v>
      </c>
      <c r="H516">
        <v>229.635773</v>
      </c>
      <c r="I516" s="4">
        <v>4</v>
      </c>
      <c r="P516">
        <v>2</v>
      </c>
      <c r="Q516" t="str">
        <f>CONCATENATE(C516,E516,G516,I516)</f>
        <v>14</v>
      </c>
    </row>
    <row r="517" spans="1:17" x14ac:dyDescent="0.25">
      <c r="A517">
        <v>576</v>
      </c>
      <c r="B517">
        <v>220.28335000000001</v>
      </c>
      <c r="C517" s="3">
        <v>1</v>
      </c>
      <c r="H517">
        <v>229.60005200000001</v>
      </c>
      <c r="I517" s="4">
        <v>4</v>
      </c>
      <c r="P517">
        <v>2</v>
      </c>
      <c r="Q517" t="str">
        <f>CONCATENATE(C517,E517,G517,I517)</f>
        <v>14</v>
      </c>
    </row>
    <row r="518" spans="1:17" x14ac:dyDescent="0.25">
      <c r="A518">
        <v>577</v>
      </c>
      <c r="B518">
        <v>220.353094</v>
      </c>
      <c r="C518" s="3">
        <v>1</v>
      </c>
      <c r="H518">
        <v>229.622218</v>
      </c>
      <c r="I518" s="4">
        <v>4</v>
      </c>
      <c r="P518">
        <v>2</v>
      </c>
      <c r="Q518" t="str">
        <f>CONCATENATE(C518,E518,G518,I518)</f>
        <v>14</v>
      </c>
    </row>
    <row r="519" spans="1:17" x14ac:dyDescent="0.25">
      <c r="A519">
        <v>578</v>
      </c>
      <c r="B519">
        <v>220.357269</v>
      </c>
      <c r="C519" s="3">
        <v>1</v>
      </c>
      <c r="H519">
        <v>229.49484699999999</v>
      </c>
      <c r="I519" s="4">
        <v>4</v>
      </c>
      <c r="P519">
        <v>2</v>
      </c>
      <c r="Q519" t="str">
        <f>CONCATENATE(C519,E519,G519,I519)</f>
        <v>14</v>
      </c>
    </row>
    <row r="520" spans="1:17" x14ac:dyDescent="0.25">
      <c r="A520">
        <v>579</v>
      </c>
      <c r="H520">
        <v>229.69139300000001</v>
      </c>
      <c r="I520" s="4">
        <v>4</v>
      </c>
      <c r="P520">
        <v>1</v>
      </c>
      <c r="Q520" t="str">
        <f>CONCATENATE(C520,E520,G520,I520)</f>
        <v>4</v>
      </c>
    </row>
    <row r="521" spans="1:17" x14ac:dyDescent="0.25">
      <c r="A521">
        <v>580</v>
      </c>
      <c r="D521">
        <v>212.074072</v>
      </c>
      <c r="E521" s="5">
        <v>2</v>
      </c>
      <c r="P521">
        <v>1</v>
      </c>
      <c r="Q521" t="str">
        <f>CONCATENATE(C521,E521,G521,I521)</f>
        <v>2</v>
      </c>
    </row>
    <row r="522" spans="1:17" x14ac:dyDescent="0.25">
      <c r="A522">
        <v>581</v>
      </c>
      <c r="D522">
        <v>212.09283500000001</v>
      </c>
      <c r="E522" s="5">
        <v>2</v>
      </c>
      <c r="P522">
        <v>1</v>
      </c>
      <c r="Q522" t="str">
        <f>CONCATENATE(C522,E522,G522,I522)</f>
        <v>2</v>
      </c>
    </row>
    <row r="523" spans="1:17" x14ac:dyDescent="0.25">
      <c r="A523">
        <v>582</v>
      </c>
      <c r="D523">
        <v>212.03577300000001</v>
      </c>
      <c r="E523" s="5">
        <v>2</v>
      </c>
      <c r="P523">
        <v>1</v>
      </c>
      <c r="Q523" t="str">
        <f>CONCATENATE(C523,E523,G523,I523)</f>
        <v>2</v>
      </c>
    </row>
    <row r="524" spans="1:17" x14ac:dyDescent="0.25">
      <c r="A524">
        <v>583</v>
      </c>
      <c r="D524">
        <v>212.030258</v>
      </c>
      <c r="E524" s="5">
        <v>2</v>
      </c>
      <c r="F524">
        <v>219.67572200000001</v>
      </c>
      <c r="G524" s="2">
        <v>3</v>
      </c>
      <c r="P524">
        <v>2</v>
      </c>
      <c r="Q524" t="str">
        <f>CONCATENATE(C524,E524,G524,I524)</f>
        <v>23</v>
      </c>
    </row>
    <row r="525" spans="1:17" x14ac:dyDescent="0.25">
      <c r="A525">
        <v>584</v>
      </c>
      <c r="D525">
        <v>212.07633999999999</v>
      </c>
      <c r="E525" s="5">
        <v>2</v>
      </c>
      <c r="F525">
        <v>219.65283500000001</v>
      </c>
      <c r="G525" s="2">
        <v>3</v>
      </c>
      <c r="P525">
        <v>2</v>
      </c>
      <c r="Q525" t="str">
        <f>CONCATENATE(C525,E525,G525,I525)</f>
        <v>23</v>
      </c>
    </row>
    <row r="526" spans="1:17" x14ac:dyDescent="0.25">
      <c r="A526">
        <v>585</v>
      </c>
      <c r="D526">
        <v>212.05561900000001</v>
      </c>
      <c r="E526" s="5">
        <v>2</v>
      </c>
      <c r="F526">
        <v>219.646547</v>
      </c>
      <c r="G526" s="2">
        <v>3</v>
      </c>
      <c r="P526">
        <v>2</v>
      </c>
      <c r="Q526" t="str">
        <f>CONCATENATE(C526,E526,G526,I526)</f>
        <v>23</v>
      </c>
    </row>
    <row r="527" spans="1:17" x14ac:dyDescent="0.25">
      <c r="A527">
        <v>586</v>
      </c>
      <c r="D527">
        <v>212.04768100000001</v>
      </c>
      <c r="E527" s="5">
        <v>2</v>
      </c>
      <c r="F527">
        <v>219.61587700000001</v>
      </c>
      <c r="G527" s="2">
        <v>3</v>
      </c>
      <c r="P527">
        <v>2</v>
      </c>
      <c r="Q527" t="str">
        <f>CONCATENATE(C527,E527,G527,I527)</f>
        <v>23</v>
      </c>
    </row>
    <row r="528" spans="1:17" x14ac:dyDescent="0.25">
      <c r="A528">
        <v>587</v>
      </c>
      <c r="D528">
        <v>212.06015500000001</v>
      </c>
      <c r="E528" s="5">
        <v>2</v>
      </c>
      <c r="F528">
        <v>219.65964</v>
      </c>
      <c r="G528" s="2">
        <v>3</v>
      </c>
      <c r="P528">
        <v>2</v>
      </c>
      <c r="Q528" t="str">
        <f>CONCATENATE(C528,E528,G528,I528)</f>
        <v>23</v>
      </c>
    </row>
    <row r="529" spans="1:17" x14ac:dyDescent="0.25">
      <c r="A529">
        <v>588</v>
      </c>
      <c r="D529">
        <v>212.12201099999999</v>
      </c>
      <c r="E529" s="5">
        <v>2</v>
      </c>
      <c r="F529">
        <v>219.64649499999999</v>
      </c>
      <c r="G529" s="2">
        <v>3</v>
      </c>
      <c r="P529">
        <v>2</v>
      </c>
      <c r="Q529" t="str">
        <f>CONCATENATE(C529,E529,G529,I529)</f>
        <v>23</v>
      </c>
    </row>
    <row r="530" spans="1:17" x14ac:dyDescent="0.25">
      <c r="A530">
        <v>589</v>
      </c>
      <c r="D530">
        <v>212.13726800000001</v>
      </c>
      <c r="E530" s="5">
        <v>2</v>
      </c>
      <c r="F530">
        <v>219.630619</v>
      </c>
      <c r="G530" s="2">
        <v>3</v>
      </c>
      <c r="P530">
        <v>2</v>
      </c>
      <c r="Q530" t="str">
        <f>CONCATENATE(C530,E530,G530,I530)</f>
        <v>23</v>
      </c>
    </row>
    <row r="531" spans="1:17" x14ac:dyDescent="0.25">
      <c r="A531">
        <v>590</v>
      </c>
      <c r="D531">
        <v>212.074072</v>
      </c>
      <c r="E531" s="5">
        <v>2</v>
      </c>
      <c r="F531">
        <v>219.65030999999999</v>
      </c>
      <c r="G531" s="2">
        <v>3</v>
      </c>
      <c r="P531">
        <v>2</v>
      </c>
      <c r="Q531" t="str">
        <f>CONCATENATE(C531,E531,G531,I531)</f>
        <v>23</v>
      </c>
    </row>
    <row r="532" spans="1:17" x14ac:dyDescent="0.25">
      <c r="A532">
        <v>591</v>
      </c>
      <c r="D532">
        <v>212.074072</v>
      </c>
      <c r="E532" s="5">
        <v>2</v>
      </c>
      <c r="F532">
        <v>219.65030999999999</v>
      </c>
      <c r="G532" s="2">
        <v>3</v>
      </c>
      <c r="P532">
        <v>2</v>
      </c>
      <c r="Q532" t="str">
        <f>CONCATENATE(C532,E532,G532,I532)</f>
        <v>23</v>
      </c>
    </row>
    <row r="533" spans="1:17" x14ac:dyDescent="0.25">
      <c r="A533">
        <v>592</v>
      </c>
      <c r="F533">
        <v>219.65030999999999</v>
      </c>
      <c r="G533" s="2">
        <v>3</v>
      </c>
      <c r="P533">
        <v>1</v>
      </c>
      <c r="Q533" t="str">
        <f>CONCATENATE(C533,E533,G533,I533)</f>
        <v>3</v>
      </c>
    </row>
    <row r="534" spans="1:17" x14ac:dyDescent="0.25">
      <c r="A534">
        <v>593</v>
      </c>
      <c r="H534">
        <v>211.837784</v>
      </c>
      <c r="I534" s="4">
        <v>4</v>
      </c>
      <c r="P534">
        <v>1</v>
      </c>
      <c r="Q534" t="str">
        <f>CONCATENATE(C534,E534,G534,I534)</f>
        <v>4</v>
      </c>
    </row>
    <row r="535" spans="1:17" x14ac:dyDescent="0.25">
      <c r="A535">
        <v>594</v>
      </c>
      <c r="B535">
        <v>198.92973599999999</v>
      </c>
      <c r="C535" s="3">
        <v>1</v>
      </c>
      <c r="H535">
        <v>211.85716500000001</v>
      </c>
      <c r="I535" s="4">
        <v>4</v>
      </c>
      <c r="P535">
        <v>2</v>
      </c>
      <c r="Q535" t="str">
        <f>CONCATENATE(C535,E535,G535,I535)</f>
        <v>14</v>
      </c>
    </row>
    <row r="536" spans="1:17" x14ac:dyDescent="0.25">
      <c r="A536">
        <v>595</v>
      </c>
      <c r="B536">
        <v>198.96876800000001</v>
      </c>
      <c r="C536" s="3">
        <v>1</v>
      </c>
      <c r="H536">
        <v>211.80072200000001</v>
      </c>
      <c r="I536" s="4">
        <v>4</v>
      </c>
      <c r="P536">
        <v>2</v>
      </c>
      <c r="Q536" t="str">
        <f>CONCATENATE(C536,E536,G536,I536)</f>
        <v>14</v>
      </c>
    </row>
    <row r="537" spans="1:17" x14ac:dyDescent="0.25">
      <c r="A537">
        <v>596</v>
      </c>
      <c r="B537">
        <v>198.958113</v>
      </c>
      <c r="C537" s="3">
        <v>1</v>
      </c>
      <c r="H537">
        <v>211.74134000000001</v>
      </c>
      <c r="I537" s="4">
        <v>4</v>
      </c>
      <c r="P537">
        <v>2</v>
      </c>
      <c r="Q537" t="str">
        <f>CONCATENATE(C537,E537,G537,I537)</f>
        <v>14</v>
      </c>
    </row>
    <row r="538" spans="1:17" x14ac:dyDescent="0.25">
      <c r="A538">
        <v>597</v>
      </c>
      <c r="B538">
        <v>198.94700499999999</v>
      </c>
      <c r="C538" s="3">
        <v>1</v>
      </c>
      <c r="H538">
        <v>211.81835100000001</v>
      </c>
      <c r="I538" s="4">
        <v>4</v>
      </c>
      <c r="P538">
        <v>2</v>
      </c>
      <c r="Q538" t="str">
        <f>CONCATENATE(C538,E538,G538,I538)</f>
        <v>14</v>
      </c>
    </row>
    <row r="539" spans="1:17" x14ac:dyDescent="0.25">
      <c r="A539">
        <v>598</v>
      </c>
      <c r="B539">
        <v>198.94912600000001</v>
      </c>
      <c r="C539" s="3">
        <v>1</v>
      </c>
      <c r="H539">
        <v>211.83835099999999</v>
      </c>
      <c r="I539" s="4">
        <v>4</v>
      </c>
      <c r="P539">
        <v>2</v>
      </c>
      <c r="Q539" t="str">
        <f>CONCATENATE(C539,E539,G539,I539)</f>
        <v>14</v>
      </c>
    </row>
    <row r="540" spans="1:17" x14ac:dyDescent="0.25">
      <c r="A540">
        <v>599</v>
      </c>
      <c r="B540">
        <v>198.92135500000001</v>
      </c>
      <c r="C540" s="3">
        <v>1</v>
      </c>
      <c r="H540">
        <v>211.837526</v>
      </c>
      <c r="I540" s="4">
        <v>4</v>
      </c>
      <c r="P540">
        <v>2</v>
      </c>
      <c r="Q540" t="str">
        <f>CONCATENATE(C540,E540,G540,I540)</f>
        <v>14</v>
      </c>
    </row>
    <row r="541" spans="1:17" x14ac:dyDescent="0.25">
      <c r="A541">
        <v>600</v>
      </c>
      <c r="B541">
        <v>198.89878300000001</v>
      </c>
      <c r="C541" s="3">
        <v>1</v>
      </c>
      <c r="H541">
        <v>211.841083</v>
      </c>
      <c r="I541" s="4">
        <v>4</v>
      </c>
      <c r="P541">
        <v>2</v>
      </c>
      <c r="Q541" t="str">
        <f>CONCATENATE(C541,E541,G541,I541)</f>
        <v>14</v>
      </c>
    </row>
    <row r="542" spans="1:17" x14ac:dyDescent="0.25">
      <c r="A542">
        <v>601</v>
      </c>
      <c r="B542">
        <v>198.90842699999999</v>
      </c>
      <c r="C542" s="3">
        <v>1</v>
      </c>
      <c r="H542">
        <v>211.89376300000001</v>
      </c>
      <c r="I542" s="4">
        <v>4</v>
      </c>
      <c r="P542">
        <v>2</v>
      </c>
      <c r="Q542" t="str">
        <f>CONCATENATE(C542,E542,G542,I542)</f>
        <v>14</v>
      </c>
    </row>
    <row r="543" spans="1:17" x14ac:dyDescent="0.25">
      <c r="A543">
        <v>602</v>
      </c>
      <c r="B543">
        <v>198.913275</v>
      </c>
      <c r="C543" s="3">
        <v>1</v>
      </c>
      <c r="H543">
        <v>211.837784</v>
      </c>
      <c r="I543" s="4">
        <v>4</v>
      </c>
      <c r="P543">
        <v>2</v>
      </c>
      <c r="Q543" t="str">
        <f>CONCATENATE(C543,E543,G543,I543)</f>
        <v>14</v>
      </c>
    </row>
    <row r="544" spans="1:17" x14ac:dyDescent="0.25">
      <c r="A544">
        <v>603</v>
      </c>
      <c r="B544">
        <v>198.92973599999999</v>
      </c>
      <c r="C544" s="3">
        <v>1</v>
      </c>
      <c r="P544">
        <v>1</v>
      </c>
      <c r="Q544" t="str">
        <f>CONCATENATE(C544,E544,G544,I544)</f>
        <v>1</v>
      </c>
    </row>
    <row r="545" spans="1:17" x14ac:dyDescent="0.25">
      <c r="A545">
        <v>604</v>
      </c>
      <c r="B545">
        <v>198.92973599999999</v>
      </c>
      <c r="C545" s="3">
        <v>1</v>
      </c>
      <c r="P545">
        <v>1</v>
      </c>
      <c r="Q545" t="str">
        <f>CONCATENATE(C545,E545,G545,I545)</f>
        <v>1</v>
      </c>
    </row>
    <row r="546" spans="1:17" x14ac:dyDescent="0.25">
      <c r="A546">
        <v>605</v>
      </c>
      <c r="B546">
        <v>198.92973599999999</v>
      </c>
      <c r="C546" s="3">
        <v>1</v>
      </c>
      <c r="D546">
        <v>188.953642</v>
      </c>
      <c r="E546" s="5">
        <v>2</v>
      </c>
      <c r="P546">
        <v>2</v>
      </c>
      <c r="Q546" t="str">
        <f>CONCATENATE(C546,E546,G546,I546)</f>
        <v>12</v>
      </c>
    </row>
    <row r="547" spans="1:17" x14ac:dyDescent="0.25">
      <c r="A547">
        <v>606</v>
      </c>
      <c r="D547">
        <v>189.01095100000001</v>
      </c>
      <c r="E547" s="5">
        <v>2</v>
      </c>
      <c r="P547">
        <v>1</v>
      </c>
      <c r="Q547" t="str">
        <f>CONCATENATE(C547,E547,G547,I547)</f>
        <v>2</v>
      </c>
    </row>
    <row r="548" spans="1:17" x14ac:dyDescent="0.25">
      <c r="A548">
        <v>607</v>
      </c>
      <c r="D548">
        <v>188.946574</v>
      </c>
      <c r="E548" s="5">
        <v>2</v>
      </c>
      <c r="P548">
        <v>1</v>
      </c>
      <c r="Q548" t="str">
        <f>CONCATENATE(C548,E548,G548,I548)</f>
        <v>2</v>
      </c>
    </row>
    <row r="549" spans="1:17" x14ac:dyDescent="0.25">
      <c r="A549">
        <v>608</v>
      </c>
      <c r="D549">
        <v>188.951674</v>
      </c>
      <c r="E549" s="5">
        <v>2</v>
      </c>
      <c r="P549">
        <v>1</v>
      </c>
      <c r="Q549" t="str">
        <f>CONCATENATE(C549,E549,G549,I549)</f>
        <v>2</v>
      </c>
    </row>
    <row r="550" spans="1:17" x14ac:dyDescent="0.25">
      <c r="A550">
        <v>609</v>
      </c>
      <c r="D550">
        <v>188.97656499999999</v>
      </c>
      <c r="E550" s="5">
        <v>2</v>
      </c>
      <c r="P550">
        <v>1</v>
      </c>
      <c r="Q550" t="str">
        <f>CONCATENATE(C550,E550,G550,I550)</f>
        <v>2</v>
      </c>
    </row>
    <row r="551" spans="1:17" x14ac:dyDescent="0.25">
      <c r="A551">
        <v>610</v>
      </c>
      <c r="D551">
        <v>188.99191500000001</v>
      </c>
      <c r="E551" s="5">
        <v>2</v>
      </c>
      <c r="F551">
        <v>195.93075400000001</v>
      </c>
      <c r="G551" s="2">
        <v>3</v>
      </c>
      <c r="P551">
        <v>2</v>
      </c>
      <c r="Q551" t="str">
        <f>CONCATENATE(C551,E551,G551,I551)</f>
        <v>23</v>
      </c>
    </row>
    <row r="552" spans="1:17" x14ac:dyDescent="0.25">
      <c r="A552">
        <v>611</v>
      </c>
      <c r="D552">
        <v>188.99969300000001</v>
      </c>
      <c r="E552" s="5">
        <v>2</v>
      </c>
      <c r="F552">
        <v>195.96917999999999</v>
      </c>
      <c r="G552" s="2">
        <v>3</v>
      </c>
      <c r="P552">
        <v>2</v>
      </c>
      <c r="Q552" t="str">
        <f>CONCATENATE(C552,E552,G552,I552)</f>
        <v>23</v>
      </c>
    </row>
    <row r="553" spans="1:17" x14ac:dyDescent="0.25">
      <c r="A553">
        <v>612</v>
      </c>
      <c r="D553">
        <v>188.99494799999999</v>
      </c>
      <c r="E553" s="5">
        <v>2</v>
      </c>
      <c r="F553">
        <v>196.02810499999998</v>
      </c>
      <c r="G553" s="2">
        <v>3</v>
      </c>
      <c r="P553">
        <v>2</v>
      </c>
      <c r="Q553" t="str">
        <f>CONCATENATE(C553,E553,G553,I553)</f>
        <v>23</v>
      </c>
    </row>
    <row r="554" spans="1:17" x14ac:dyDescent="0.25">
      <c r="A554">
        <v>613</v>
      </c>
      <c r="D554">
        <v>188.953642</v>
      </c>
      <c r="E554" s="5">
        <v>2</v>
      </c>
      <c r="F554">
        <v>196.02588499999999</v>
      </c>
      <c r="G554" s="2">
        <v>3</v>
      </c>
      <c r="P554">
        <v>2</v>
      </c>
      <c r="Q554" t="str">
        <f>CONCATENATE(C554,E554,G554,I554)</f>
        <v>23</v>
      </c>
    </row>
    <row r="555" spans="1:17" x14ac:dyDescent="0.25">
      <c r="A555">
        <v>614</v>
      </c>
      <c r="F555">
        <v>196.021998</v>
      </c>
      <c r="G555" s="2">
        <v>3</v>
      </c>
      <c r="P555">
        <v>1</v>
      </c>
      <c r="Q555" t="str">
        <f>CONCATENATE(C555,E555,G555,I555)</f>
        <v>3</v>
      </c>
    </row>
    <row r="556" spans="1:17" x14ac:dyDescent="0.25">
      <c r="A556">
        <v>615</v>
      </c>
      <c r="F556">
        <v>196.012957</v>
      </c>
      <c r="G556" s="2">
        <v>3</v>
      </c>
      <c r="P556">
        <v>1</v>
      </c>
      <c r="Q556" t="str">
        <f>CONCATENATE(C556,E556,G556,I556)</f>
        <v>3</v>
      </c>
    </row>
    <row r="557" spans="1:17" x14ac:dyDescent="0.25">
      <c r="A557">
        <v>616</v>
      </c>
      <c r="F557">
        <v>196.053809</v>
      </c>
      <c r="G557" s="2">
        <v>3</v>
      </c>
      <c r="H557">
        <v>188.64299599999998</v>
      </c>
      <c r="I557" s="4">
        <v>4</v>
      </c>
      <c r="P557">
        <v>2</v>
      </c>
      <c r="Q557" t="str">
        <f>CONCATENATE(C557,E557,G557,I557)</f>
        <v>34</v>
      </c>
    </row>
    <row r="558" spans="1:17" x14ac:dyDescent="0.25">
      <c r="A558">
        <v>617</v>
      </c>
      <c r="F558">
        <v>195.974581</v>
      </c>
      <c r="G558" s="2">
        <v>3</v>
      </c>
      <c r="H558">
        <v>188.581343</v>
      </c>
      <c r="I558" s="4">
        <v>4</v>
      </c>
      <c r="P558">
        <v>2</v>
      </c>
      <c r="Q558" t="str">
        <f>CONCATENATE(C558,E558,G558,I558)</f>
        <v>34</v>
      </c>
    </row>
    <row r="559" spans="1:17" x14ac:dyDescent="0.25">
      <c r="A559">
        <v>618</v>
      </c>
      <c r="F559">
        <v>195.93075400000001</v>
      </c>
      <c r="G559" s="2">
        <v>3</v>
      </c>
      <c r="H559">
        <v>188.64299599999998</v>
      </c>
      <c r="I559" s="4">
        <v>4</v>
      </c>
      <c r="P559">
        <v>2</v>
      </c>
      <c r="Q559" t="str">
        <f>CONCATENATE(C559,E559,G559,I559)</f>
        <v>34</v>
      </c>
    </row>
    <row r="560" spans="1:17" x14ac:dyDescent="0.25">
      <c r="A560">
        <v>619</v>
      </c>
      <c r="B560">
        <v>173.52774700000001</v>
      </c>
      <c r="C560" s="3">
        <v>1</v>
      </c>
      <c r="H560">
        <v>188.60249899999999</v>
      </c>
      <c r="I560" s="4">
        <v>4</v>
      </c>
      <c r="P560">
        <v>2</v>
      </c>
      <c r="Q560" t="str">
        <f>CONCATENATE(C560,E560,G560,I560)</f>
        <v>14</v>
      </c>
    </row>
    <row r="561" spans="1:17" x14ac:dyDescent="0.25">
      <c r="A561">
        <v>620</v>
      </c>
      <c r="B561">
        <v>173.55329899999998</v>
      </c>
      <c r="C561" s="3">
        <v>1</v>
      </c>
      <c r="H561">
        <v>188.56962799999999</v>
      </c>
      <c r="I561" s="4">
        <v>4</v>
      </c>
      <c r="P561">
        <v>2</v>
      </c>
      <c r="Q561" t="str">
        <f>CONCATENATE(C561,E561,G561,I561)</f>
        <v>14</v>
      </c>
    </row>
    <row r="562" spans="1:17" x14ac:dyDescent="0.25">
      <c r="A562">
        <v>621</v>
      </c>
      <c r="B562">
        <v>173.606066</v>
      </c>
      <c r="C562" s="3">
        <v>1</v>
      </c>
      <c r="H562">
        <v>188.64602500000001</v>
      </c>
      <c r="I562" s="4">
        <v>4</v>
      </c>
      <c r="P562">
        <v>2</v>
      </c>
      <c r="Q562" t="str">
        <f>CONCATENATE(C562,E562,G562,I562)</f>
        <v>14</v>
      </c>
    </row>
    <row r="563" spans="1:17" x14ac:dyDescent="0.25">
      <c r="A563">
        <v>622</v>
      </c>
      <c r="B563">
        <v>173.60162199999999</v>
      </c>
      <c r="C563" s="3">
        <v>1</v>
      </c>
      <c r="H563">
        <v>188.63047299999999</v>
      </c>
      <c r="I563" s="4">
        <v>4</v>
      </c>
      <c r="P563">
        <v>2</v>
      </c>
      <c r="Q563" t="str">
        <f>CONCATENATE(C563,E563,G563,I563)</f>
        <v>14</v>
      </c>
    </row>
    <row r="564" spans="1:17" x14ac:dyDescent="0.25">
      <c r="A564">
        <v>623</v>
      </c>
      <c r="B564">
        <v>173.59187600000001</v>
      </c>
      <c r="C564" s="3">
        <v>1</v>
      </c>
      <c r="H564">
        <v>188.64299599999998</v>
      </c>
      <c r="I564" s="4">
        <v>4</v>
      </c>
      <c r="P564">
        <v>2</v>
      </c>
      <c r="Q564" t="str">
        <f>CONCATENATE(C564,E564,G564,I564)</f>
        <v>14</v>
      </c>
    </row>
    <row r="565" spans="1:17" x14ac:dyDescent="0.25">
      <c r="A565">
        <v>624</v>
      </c>
      <c r="B565">
        <v>173.615206</v>
      </c>
      <c r="C565" s="3">
        <v>1</v>
      </c>
      <c r="P565">
        <v>1</v>
      </c>
      <c r="Q565" t="str">
        <f>CONCATENATE(C565,E565,G565,I565)</f>
        <v>1</v>
      </c>
    </row>
    <row r="566" spans="1:17" x14ac:dyDescent="0.25">
      <c r="A566">
        <v>625</v>
      </c>
      <c r="B566">
        <v>173.611571</v>
      </c>
      <c r="C566" s="3">
        <v>1</v>
      </c>
      <c r="P566">
        <v>1</v>
      </c>
      <c r="Q566" t="str">
        <f>CONCATENATE(C566,E566,G566,I566)</f>
        <v>1</v>
      </c>
    </row>
    <row r="567" spans="1:17" x14ac:dyDescent="0.25">
      <c r="A567">
        <v>626</v>
      </c>
      <c r="B567">
        <v>173.572236</v>
      </c>
      <c r="C567" s="3">
        <v>1</v>
      </c>
      <c r="P567">
        <v>1</v>
      </c>
      <c r="Q567" t="str">
        <f>CONCATENATE(C567,E567,G567,I567)</f>
        <v>1</v>
      </c>
    </row>
    <row r="568" spans="1:17" x14ac:dyDescent="0.25">
      <c r="A568">
        <v>627</v>
      </c>
      <c r="B568">
        <v>173.55955900000001</v>
      </c>
      <c r="C568" s="3">
        <v>1</v>
      </c>
      <c r="D568">
        <v>166.198184</v>
      </c>
      <c r="E568" s="5">
        <v>2</v>
      </c>
      <c r="P568">
        <v>2</v>
      </c>
      <c r="Q568" t="str">
        <f>CONCATENATE(C568,E568,G568,I568)</f>
        <v>12</v>
      </c>
    </row>
    <row r="569" spans="1:17" x14ac:dyDescent="0.25">
      <c r="A569">
        <v>628</v>
      </c>
      <c r="B569">
        <v>173.52774700000001</v>
      </c>
      <c r="C569" s="3">
        <v>1</v>
      </c>
      <c r="D569">
        <v>166.19187199999999</v>
      </c>
      <c r="E569" s="5">
        <v>2</v>
      </c>
      <c r="P569">
        <v>2</v>
      </c>
      <c r="Q569" t="str">
        <f>CONCATENATE(C569,E569,G569,I569)</f>
        <v>12</v>
      </c>
    </row>
    <row r="570" spans="1:17" x14ac:dyDescent="0.25">
      <c r="A570">
        <v>629</v>
      </c>
      <c r="B570">
        <v>173.52774700000001</v>
      </c>
      <c r="C570" s="3">
        <v>1</v>
      </c>
      <c r="D570">
        <v>166.21540299999998</v>
      </c>
      <c r="E570" s="5">
        <v>2</v>
      </c>
      <c r="P570">
        <v>2</v>
      </c>
      <c r="Q570" t="str">
        <f>CONCATENATE(C570,E570,G570,I570)</f>
        <v>12</v>
      </c>
    </row>
    <row r="571" spans="1:17" x14ac:dyDescent="0.25">
      <c r="A571">
        <v>630</v>
      </c>
      <c r="D571">
        <v>166.19394199999999</v>
      </c>
      <c r="E571" s="5">
        <v>2</v>
      </c>
      <c r="P571">
        <v>1</v>
      </c>
      <c r="Q571" t="str">
        <f>CONCATENATE(C571,E571,G571,I571)</f>
        <v>2</v>
      </c>
    </row>
    <row r="572" spans="1:17" x14ac:dyDescent="0.25">
      <c r="A572">
        <v>631</v>
      </c>
      <c r="D572">
        <v>166.20389</v>
      </c>
      <c r="E572" s="5">
        <v>2</v>
      </c>
      <c r="P572">
        <v>1</v>
      </c>
      <c r="Q572" t="str">
        <f>CONCATENATE(C572,E572,G572,I572)</f>
        <v>2</v>
      </c>
    </row>
    <row r="573" spans="1:17" x14ac:dyDescent="0.25">
      <c r="A573">
        <v>632</v>
      </c>
      <c r="D573">
        <v>166.22337999999999</v>
      </c>
      <c r="E573" s="5">
        <v>2</v>
      </c>
      <c r="P573">
        <v>1</v>
      </c>
      <c r="Q573" t="str">
        <f>CONCATENATE(C573,E573,G573,I573)</f>
        <v>2</v>
      </c>
    </row>
    <row r="574" spans="1:17" x14ac:dyDescent="0.25">
      <c r="A574">
        <v>633</v>
      </c>
      <c r="D574">
        <v>166.21994599999999</v>
      </c>
      <c r="E574" s="5">
        <v>2</v>
      </c>
      <c r="P574">
        <v>1</v>
      </c>
      <c r="Q574" t="str">
        <f>CONCATENATE(C574,E574,G574,I574)</f>
        <v>2</v>
      </c>
    </row>
    <row r="575" spans="1:17" x14ac:dyDescent="0.25">
      <c r="A575">
        <v>634</v>
      </c>
      <c r="D575">
        <v>166.22620799999999</v>
      </c>
      <c r="E575" s="5">
        <v>2</v>
      </c>
      <c r="F575">
        <v>169.92156599999998</v>
      </c>
      <c r="G575" s="2">
        <v>3</v>
      </c>
      <c r="P575">
        <v>2</v>
      </c>
      <c r="Q575" t="str">
        <f>CONCATENATE(C575,E575,G575,I575)</f>
        <v>23</v>
      </c>
    </row>
    <row r="576" spans="1:17" x14ac:dyDescent="0.25">
      <c r="A576">
        <v>635</v>
      </c>
      <c r="D576">
        <v>166.198184</v>
      </c>
      <c r="E576" s="5">
        <v>2</v>
      </c>
      <c r="F576">
        <v>169.935654</v>
      </c>
      <c r="G576" s="2">
        <v>3</v>
      </c>
      <c r="P576">
        <v>2</v>
      </c>
      <c r="Q576" t="str">
        <f>CONCATENATE(C576,E576,G576,I576)</f>
        <v>23</v>
      </c>
    </row>
    <row r="577" spans="1:17" x14ac:dyDescent="0.25">
      <c r="A577">
        <v>636</v>
      </c>
      <c r="D577">
        <v>166.198184</v>
      </c>
      <c r="E577" s="5">
        <v>2</v>
      </c>
      <c r="F577">
        <v>169.98564199999998</v>
      </c>
      <c r="G577" s="2">
        <v>3</v>
      </c>
      <c r="P577">
        <v>2</v>
      </c>
      <c r="Q577" t="str">
        <f>CONCATENATE(C577,E577,G577,I577)</f>
        <v>23</v>
      </c>
    </row>
    <row r="578" spans="1:17" x14ac:dyDescent="0.25">
      <c r="A578">
        <v>637</v>
      </c>
      <c r="F578">
        <v>169.980694</v>
      </c>
      <c r="G578" s="2">
        <v>3</v>
      </c>
      <c r="H578">
        <v>166.05033500000002</v>
      </c>
      <c r="I578" s="4">
        <v>4</v>
      </c>
      <c r="P578">
        <v>2</v>
      </c>
      <c r="Q578" t="str">
        <f>CONCATENATE(C578,E578,G578,I578)</f>
        <v>34</v>
      </c>
    </row>
    <row r="579" spans="1:17" x14ac:dyDescent="0.25">
      <c r="A579">
        <v>638</v>
      </c>
      <c r="F579">
        <v>169.979331</v>
      </c>
      <c r="G579" s="2">
        <v>3</v>
      </c>
      <c r="H579">
        <v>166.03569299999998</v>
      </c>
      <c r="I579" s="4">
        <v>4</v>
      </c>
      <c r="P579">
        <v>2</v>
      </c>
      <c r="Q579" t="str">
        <f>CONCATENATE(C579,E579,G579,I579)</f>
        <v>34</v>
      </c>
    </row>
    <row r="580" spans="1:17" x14ac:dyDescent="0.25">
      <c r="A580">
        <v>639</v>
      </c>
      <c r="F580">
        <v>169.93585400000001</v>
      </c>
      <c r="G580" s="2">
        <v>3</v>
      </c>
      <c r="H580">
        <v>165.99681099999998</v>
      </c>
      <c r="I580" s="4">
        <v>4</v>
      </c>
      <c r="P580">
        <v>2</v>
      </c>
      <c r="Q580" t="str">
        <f>CONCATENATE(C580,E580,G580,I580)</f>
        <v>34</v>
      </c>
    </row>
    <row r="581" spans="1:17" x14ac:dyDescent="0.25">
      <c r="A581">
        <v>640</v>
      </c>
      <c r="F581">
        <v>169.96827400000001</v>
      </c>
      <c r="G581" s="2">
        <v>3</v>
      </c>
      <c r="H581">
        <v>165.99120600000001</v>
      </c>
      <c r="I581" s="4">
        <v>4</v>
      </c>
      <c r="P581">
        <v>2</v>
      </c>
      <c r="Q581" t="str">
        <f>CONCATENATE(C581,E581,G581,I581)</f>
        <v>34</v>
      </c>
    </row>
    <row r="582" spans="1:17" x14ac:dyDescent="0.25">
      <c r="A582">
        <v>641</v>
      </c>
      <c r="F582">
        <v>169.92156599999998</v>
      </c>
      <c r="G582" s="2">
        <v>3</v>
      </c>
      <c r="H582">
        <v>165.97474499999998</v>
      </c>
      <c r="I582" s="4">
        <v>4</v>
      </c>
      <c r="P582">
        <v>2</v>
      </c>
      <c r="Q582" t="str">
        <f>CONCATENATE(C582,E582,G582,I582)</f>
        <v>34</v>
      </c>
    </row>
    <row r="583" spans="1:17" x14ac:dyDescent="0.25">
      <c r="A583">
        <v>642</v>
      </c>
      <c r="B583">
        <v>153.77445699999998</v>
      </c>
      <c r="C583" s="3">
        <v>1</v>
      </c>
      <c r="H583">
        <v>166.006608</v>
      </c>
      <c r="I583" s="4">
        <v>4</v>
      </c>
      <c r="P583">
        <v>2</v>
      </c>
      <c r="Q583" t="str">
        <f>CONCATENATE(C583,E583,G583,I583)</f>
        <v>14</v>
      </c>
    </row>
    <row r="584" spans="1:17" x14ac:dyDescent="0.25">
      <c r="A584">
        <v>643</v>
      </c>
      <c r="B584">
        <v>153.77445699999998</v>
      </c>
      <c r="C584" s="3">
        <v>1</v>
      </c>
      <c r="H584">
        <v>166.025845</v>
      </c>
      <c r="I584" s="4">
        <v>4</v>
      </c>
      <c r="P584">
        <v>2</v>
      </c>
      <c r="Q584" t="str">
        <f>CONCATENATE(C584,E584,G584,I584)</f>
        <v>14</v>
      </c>
    </row>
    <row r="585" spans="1:17" x14ac:dyDescent="0.25">
      <c r="A585">
        <v>644</v>
      </c>
      <c r="B585">
        <v>153.77445699999998</v>
      </c>
      <c r="C585" s="3">
        <v>1</v>
      </c>
      <c r="H585">
        <v>166.05033500000002</v>
      </c>
      <c r="I585" s="4">
        <v>4</v>
      </c>
      <c r="P585">
        <v>2</v>
      </c>
      <c r="Q585" t="str">
        <f>CONCATENATE(C585,E585,G585,I585)</f>
        <v>14</v>
      </c>
    </row>
    <row r="586" spans="1:17" x14ac:dyDescent="0.25">
      <c r="A586">
        <v>645</v>
      </c>
      <c r="B586">
        <v>153.77445699999998</v>
      </c>
      <c r="C586" s="3">
        <v>1</v>
      </c>
      <c r="P586">
        <v>1</v>
      </c>
      <c r="Q586" t="str">
        <f>CONCATENATE(C586,E586,G586,I586)</f>
        <v>1</v>
      </c>
    </row>
    <row r="587" spans="1:17" x14ac:dyDescent="0.25">
      <c r="A587">
        <v>646</v>
      </c>
      <c r="B587">
        <v>153.77445699999998</v>
      </c>
      <c r="C587" s="3">
        <v>1</v>
      </c>
      <c r="P587">
        <v>1</v>
      </c>
      <c r="Q587" t="str">
        <f>CONCATENATE(C587,E587,G587,I587)</f>
        <v>1</v>
      </c>
    </row>
    <row r="588" spans="1:17" x14ac:dyDescent="0.25">
      <c r="A588">
        <v>647</v>
      </c>
      <c r="B588">
        <v>153.77445699999998</v>
      </c>
      <c r="C588" s="3">
        <v>1</v>
      </c>
      <c r="P588">
        <v>1</v>
      </c>
      <c r="Q588" t="str">
        <f>CONCATENATE(C588,E588,G588,I588)</f>
        <v>1</v>
      </c>
    </row>
    <row r="589" spans="1:17" x14ac:dyDescent="0.25">
      <c r="A589">
        <v>648</v>
      </c>
      <c r="B589">
        <v>153.77445699999998</v>
      </c>
      <c r="C589" s="3">
        <v>1</v>
      </c>
      <c r="P589">
        <v>1</v>
      </c>
      <c r="Q589" t="str">
        <f>CONCATENATE(C589,E589,G589,I589)</f>
        <v>1</v>
      </c>
    </row>
    <row r="590" spans="1:17" x14ac:dyDescent="0.25">
      <c r="A590">
        <v>649</v>
      </c>
      <c r="B590">
        <v>153.77445699999998</v>
      </c>
      <c r="C590" s="3">
        <v>1</v>
      </c>
      <c r="D590">
        <v>149.552086</v>
      </c>
      <c r="E590" s="5">
        <v>2</v>
      </c>
      <c r="P590">
        <v>2</v>
      </c>
      <c r="Q590" t="str">
        <f>CONCATENATE(C590,E590,G590,I590)</f>
        <v>12</v>
      </c>
    </row>
    <row r="591" spans="1:17" x14ac:dyDescent="0.25">
      <c r="A591">
        <v>650</v>
      </c>
      <c r="B591">
        <v>153.77445699999998</v>
      </c>
      <c r="C591" s="3">
        <v>1</v>
      </c>
      <c r="D591">
        <v>149.552086</v>
      </c>
      <c r="E591" s="5">
        <v>2</v>
      </c>
      <c r="P591">
        <v>2</v>
      </c>
      <c r="Q591" t="str">
        <f>CONCATENATE(C591,E591,G591,I591)</f>
        <v>12</v>
      </c>
    </row>
    <row r="592" spans="1:17" x14ac:dyDescent="0.25">
      <c r="A592">
        <v>651</v>
      </c>
      <c r="B592">
        <v>153.77445699999998</v>
      </c>
      <c r="C592" s="3">
        <v>1</v>
      </c>
      <c r="D592">
        <v>149.552086</v>
      </c>
      <c r="E592" s="5">
        <v>2</v>
      </c>
      <c r="P592">
        <v>2</v>
      </c>
      <c r="Q592" t="str">
        <f>CONCATENATE(C592,E592,G592,I592)</f>
        <v>12</v>
      </c>
    </row>
    <row r="593" spans="1:17" x14ac:dyDescent="0.25">
      <c r="A593">
        <v>652</v>
      </c>
      <c r="D593">
        <v>149.552086</v>
      </c>
      <c r="E593" s="5">
        <v>2</v>
      </c>
      <c r="P593">
        <v>1</v>
      </c>
      <c r="Q593" t="str">
        <f>CONCATENATE(C593,E593,G593,I593)</f>
        <v>2</v>
      </c>
    </row>
    <row r="594" spans="1:17" x14ac:dyDescent="0.25">
      <c r="A594">
        <v>653</v>
      </c>
      <c r="D594">
        <v>149.552086</v>
      </c>
      <c r="E594" s="5">
        <v>2</v>
      </c>
      <c r="P594">
        <v>1</v>
      </c>
      <c r="Q594" t="str">
        <f>CONCATENATE(C594,E594,G594,I594)</f>
        <v>2</v>
      </c>
    </row>
    <row r="595" spans="1:17" x14ac:dyDescent="0.25">
      <c r="A595">
        <v>654</v>
      </c>
      <c r="D595">
        <v>149.552086</v>
      </c>
      <c r="E595" s="5">
        <v>2</v>
      </c>
      <c r="P595">
        <v>1</v>
      </c>
      <c r="Q595" t="str">
        <f>CONCATENATE(C595,E595,G595,I595)</f>
        <v>2</v>
      </c>
    </row>
    <row r="596" spans="1:17" x14ac:dyDescent="0.25">
      <c r="A596">
        <v>655</v>
      </c>
      <c r="D596">
        <v>149.552086</v>
      </c>
      <c r="E596" s="5">
        <v>2</v>
      </c>
      <c r="P596">
        <v>1</v>
      </c>
      <c r="Q596" t="str">
        <f>CONCATENATE(C596,E596,G596,I596)</f>
        <v>2</v>
      </c>
    </row>
    <row r="597" spans="1:17" x14ac:dyDescent="0.25">
      <c r="A597">
        <v>656</v>
      </c>
      <c r="D597">
        <v>149.552086</v>
      </c>
      <c r="E597" s="5">
        <v>2</v>
      </c>
      <c r="P597">
        <v>1</v>
      </c>
      <c r="Q597" t="str">
        <f>CONCATENATE(C597,E597,G597,I597)</f>
        <v>2</v>
      </c>
    </row>
    <row r="598" spans="1:17" x14ac:dyDescent="0.25">
      <c r="A598">
        <v>657</v>
      </c>
      <c r="D598">
        <v>149.552086</v>
      </c>
      <c r="E598" s="5">
        <v>2</v>
      </c>
      <c r="F598">
        <v>151.471846</v>
      </c>
      <c r="G598" s="2">
        <v>3</v>
      </c>
      <c r="P598">
        <v>2</v>
      </c>
      <c r="Q598" t="str">
        <f>CONCATENATE(C598,E598,G598,I598)</f>
        <v>23</v>
      </c>
    </row>
    <row r="599" spans="1:17" x14ac:dyDescent="0.25">
      <c r="A599">
        <v>658</v>
      </c>
      <c r="F599">
        <v>151.442306</v>
      </c>
      <c r="G599" s="2">
        <v>3</v>
      </c>
      <c r="P599">
        <v>1</v>
      </c>
      <c r="Q599" t="str">
        <f>CONCATENATE(C599,E599,G599,I599)</f>
        <v>3</v>
      </c>
    </row>
    <row r="600" spans="1:17" x14ac:dyDescent="0.25">
      <c r="A600">
        <v>659</v>
      </c>
      <c r="F600">
        <v>151.445639</v>
      </c>
      <c r="G600" s="2">
        <v>3</v>
      </c>
      <c r="H600">
        <v>150.01542599999999</v>
      </c>
      <c r="I600" s="4">
        <v>4</v>
      </c>
      <c r="P600">
        <v>2</v>
      </c>
      <c r="Q600" t="str">
        <f>CONCATENATE(C600,E600,G600,I600)</f>
        <v>34</v>
      </c>
    </row>
    <row r="601" spans="1:17" x14ac:dyDescent="0.25">
      <c r="A601">
        <v>660</v>
      </c>
      <c r="F601">
        <v>151.46735200000001</v>
      </c>
      <c r="G601" s="2">
        <v>3</v>
      </c>
      <c r="H601">
        <v>150.01542599999999</v>
      </c>
      <c r="I601" s="4">
        <v>4</v>
      </c>
      <c r="P601">
        <v>2</v>
      </c>
      <c r="Q601" t="str">
        <f>CONCATENATE(C601,E601,G601,I601)</f>
        <v>34</v>
      </c>
    </row>
    <row r="602" spans="1:17" x14ac:dyDescent="0.25">
      <c r="A602">
        <v>661</v>
      </c>
      <c r="F602">
        <v>151.48300599999999</v>
      </c>
      <c r="G602" s="2">
        <v>3</v>
      </c>
      <c r="H602">
        <v>150.01542599999999</v>
      </c>
      <c r="I602" s="4">
        <v>4</v>
      </c>
      <c r="P602">
        <v>2</v>
      </c>
      <c r="Q602" t="str">
        <f>CONCATENATE(C602,E602,G602,I602)</f>
        <v>34</v>
      </c>
    </row>
    <row r="603" spans="1:17" x14ac:dyDescent="0.25">
      <c r="A603">
        <v>662</v>
      </c>
      <c r="F603">
        <v>151.478511</v>
      </c>
      <c r="G603" s="2">
        <v>3</v>
      </c>
      <c r="H603">
        <v>150.01542599999999</v>
      </c>
      <c r="I603" s="4">
        <v>4</v>
      </c>
      <c r="P603">
        <v>2</v>
      </c>
      <c r="Q603" t="str">
        <f>CONCATENATE(C603,E603,G603,I603)</f>
        <v>34</v>
      </c>
    </row>
    <row r="604" spans="1:17" x14ac:dyDescent="0.25">
      <c r="A604">
        <v>663</v>
      </c>
      <c r="F604">
        <v>151.49310400000002</v>
      </c>
      <c r="G604" s="2">
        <v>3</v>
      </c>
      <c r="H604">
        <v>150.01542599999999</v>
      </c>
      <c r="I604" s="4">
        <v>4</v>
      </c>
      <c r="P604">
        <v>2</v>
      </c>
      <c r="Q604" t="str">
        <f>CONCATENATE(C604,E604,G604,I604)</f>
        <v>34</v>
      </c>
    </row>
    <row r="605" spans="1:17" x14ac:dyDescent="0.25">
      <c r="A605">
        <v>664</v>
      </c>
      <c r="B605">
        <v>122.46975800000001</v>
      </c>
      <c r="C605" s="3">
        <v>1</v>
      </c>
      <c r="F605">
        <v>151.471846</v>
      </c>
      <c r="G605" s="2">
        <v>3</v>
      </c>
      <c r="H605">
        <v>150.01542599999999</v>
      </c>
      <c r="I605" s="4">
        <v>4</v>
      </c>
      <c r="P605">
        <v>3</v>
      </c>
      <c r="Q605" t="str">
        <f>CONCATENATE(C605,E605,G605,I605)</f>
        <v>134</v>
      </c>
    </row>
    <row r="606" spans="1:17" x14ac:dyDescent="0.25">
      <c r="A606">
        <v>665</v>
      </c>
      <c r="B606">
        <v>122.48819</v>
      </c>
      <c r="C606" s="3">
        <v>1</v>
      </c>
      <c r="H606">
        <v>150.01542599999999</v>
      </c>
      <c r="I606" s="4">
        <v>4</v>
      </c>
      <c r="P606">
        <v>2</v>
      </c>
      <c r="Q606" t="str">
        <f>CONCATENATE(C606,E606,G606,I606)</f>
        <v>14</v>
      </c>
    </row>
    <row r="607" spans="1:17" x14ac:dyDescent="0.25">
      <c r="A607">
        <v>666</v>
      </c>
      <c r="B607">
        <v>122.46516100000001</v>
      </c>
      <c r="C607" s="3">
        <v>1</v>
      </c>
      <c r="H607">
        <v>150.01542599999999</v>
      </c>
      <c r="I607" s="4">
        <v>4</v>
      </c>
      <c r="P607">
        <v>2</v>
      </c>
      <c r="Q607" t="str">
        <f>CONCATENATE(C607,E607,G607,I607)</f>
        <v>14</v>
      </c>
    </row>
    <row r="608" spans="1:17" x14ac:dyDescent="0.25">
      <c r="A608">
        <v>667</v>
      </c>
      <c r="B608">
        <v>122.45056600000001</v>
      </c>
      <c r="C608" s="3">
        <v>1</v>
      </c>
      <c r="P608">
        <v>1</v>
      </c>
      <c r="Q608" t="str">
        <f>CONCATENATE(C608,E608,G608,I608)</f>
        <v>1</v>
      </c>
    </row>
    <row r="609" spans="1:17" x14ac:dyDescent="0.25">
      <c r="A609">
        <v>668</v>
      </c>
      <c r="B609">
        <v>122.47278700000001</v>
      </c>
      <c r="C609" s="3">
        <v>1</v>
      </c>
      <c r="P609">
        <v>1</v>
      </c>
      <c r="Q609" t="str">
        <f>CONCATENATE(C609,E609,G609,I609)</f>
        <v>1</v>
      </c>
    </row>
    <row r="610" spans="1:17" x14ac:dyDescent="0.25">
      <c r="A610">
        <v>669</v>
      </c>
      <c r="B610">
        <v>122.44278800000001</v>
      </c>
      <c r="C610" s="3">
        <v>1</v>
      </c>
      <c r="P610">
        <v>1</v>
      </c>
      <c r="Q610" t="str">
        <f>CONCATENATE(C610,E610,G610,I610)</f>
        <v>1</v>
      </c>
    </row>
    <row r="611" spans="1:17" x14ac:dyDescent="0.25">
      <c r="A611">
        <v>670</v>
      </c>
      <c r="B611">
        <v>122.462289</v>
      </c>
      <c r="C611" s="3">
        <v>1</v>
      </c>
      <c r="P611">
        <v>1</v>
      </c>
      <c r="Q611" t="str">
        <f>CONCATENATE(C611,E611,G611,I611)</f>
        <v>1</v>
      </c>
    </row>
    <row r="612" spans="1:17" x14ac:dyDescent="0.25">
      <c r="A612">
        <v>671</v>
      </c>
      <c r="B612">
        <v>122.47409900000001</v>
      </c>
      <c r="C612" s="3">
        <v>1</v>
      </c>
      <c r="P612">
        <v>1</v>
      </c>
      <c r="Q612" t="str">
        <f>CONCATENATE(C612,E612,G612,I612)</f>
        <v>1</v>
      </c>
    </row>
    <row r="613" spans="1:17" x14ac:dyDescent="0.25">
      <c r="A613">
        <v>672</v>
      </c>
      <c r="B613">
        <v>122.47273700000001</v>
      </c>
      <c r="C613" s="3">
        <v>1</v>
      </c>
      <c r="D613">
        <v>115.176545</v>
      </c>
      <c r="E613" s="5">
        <v>2</v>
      </c>
      <c r="P613">
        <v>2</v>
      </c>
      <c r="Q613" t="str">
        <f>CONCATENATE(C613,E613,G613,I613)</f>
        <v>12</v>
      </c>
    </row>
    <row r="614" spans="1:17" x14ac:dyDescent="0.25">
      <c r="A614">
        <v>673</v>
      </c>
      <c r="B614">
        <v>122.46975800000001</v>
      </c>
      <c r="C614" s="3">
        <v>1</v>
      </c>
      <c r="D614">
        <v>115.191849</v>
      </c>
      <c r="E614" s="5">
        <v>2</v>
      </c>
      <c r="P614">
        <v>2</v>
      </c>
      <c r="Q614" t="str">
        <f>CONCATENATE(C614,E614,G614,I614)</f>
        <v>12</v>
      </c>
    </row>
    <row r="615" spans="1:17" x14ac:dyDescent="0.25">
      <c r="A615">
        <v>674</v>
      </c>
      <c r="B615">
        <v>122.46975800000001</v>
      </c>
      <c r="C615" s="3">
        <v>1</v>
      </c>
      <c r="D615">
        <v>115.14705000000001</v>
      </c>
      <c r="E615" s="5">
        <v>2</v>
      </c>
      <c r="P615">
        <v>2</v>
      </c>
      <c r="Q615" t="str">
        <f>CONCATENATE(C615,E615,G615,I615)</f>
        <v>12</v>
      </c>
    </row>
    <row r="616" spans="1:17" x14ac:dyDescent="0.25">
      <c r="A616">
        <v>675</v>
      </c>
      <c r="D616">
        <v>115.19604200000001</v>
      </c>
      <c r="E616" s="5">
        <v>2</v>
      </c>
      <c r="P616">
        <v>1</v>
      </c>
      <c r="Q616" t="str">
        <f>CONCATENATE(C616,E616,G616,I616)</f>
        <v>2</v>
      </c>
    </row>
    <row r="617" spans="1:17" x14ac:dyDescent="0.25">
      <c r="A617">
        <v>676</v>
      </c>
      <c r="D617">
        <v>115.16770600000001</v>
      </c>
      <c r="E617" s="5">
        <v>2</v>
      </c>
      <c r="P617">
        <v>1</v>
      </c>
      <c r="Q617" t="str">
        <f>CONCATENATE(C617,E617,G617,I617)</f>
        <v>2</v>
      </c>
    </row>
    <row r="618" spans="1:17" x14ac:dyDescent="0.25">
      <c r="A618">
        <v>677</v>
      </c>
      <c r="D618">
        <v>115.175183</v>
      </c>
      <c r="E618" s="5">
        <v>2</v>
      </c>
      <c r="P618">
        <v>1</v>
      </c>
      <c r="Q618" t="str">
        <f>CONCATENATE(C618,E618,G618,I618)</f>
        <v>2</v>
      </c>
    </row>
    <row r="619" spans="1:17" x14ac:dyDescent="0.25">
      <c r="A619">
        <v>678</v>
      </c>
      <c r="D619">
        <v>115.17841000000001</v>
      </c>
      <c r="E619" s="5">
        <v>2</v>
      </c>
      <c r="P619">
        <v>1</v>
      </c>
      <c r="Q619" t="str">
        <f>CONCATENATE(C619,E619,G619,I619)</f>
        <v>2</v>
      </c>
    </row>
    <row r="620" spans="1:17" x14ac:dyDescent="0.25">
      <c r="A620">
        <v>679</v>
      </c>
      <c r="D620">
        <v>115.176545</v>
      </c>
      <c r="E620" s="5">
        <v>2</v>
      </c>
      <c r="F620">
        <v>118.46309300000001</v>
      </c>
      <c r="G620" s="2">
        <v>3</v>
      </c>
      <c r="P620">
        <v>2</v>
      </c>
      <c r="Q620" t="str">
        <f>CONCATENATE(C620,E620,G620,I620)</f>
        <v>23</v>
      </c>
    </row>
    <row r="621" spans="1:17" x14ac:dyDescent="0.25">
      <c r="A621">
        <v>680</v>
      </c>
      <c r="F621">
        <v>118.46379900000001</v>
      </c>
      <c r="G621" s="2">
        <v>3</v>
      </c>
      <c r="H621">
        <v>115.845956</v>
      </c>
      <c r="I621" s="4">
        <v>4</v>
      </c>
      <c r="P621">
        <v>2</v>
      </c>
      <c r="Q621" t="str">
        <f>CONCATENATE(C621,E621,G621,I621)</f>
        <v>34</v>
      </c>
    </row>
    <row r="622" spans="1:17" x14ac:dyDescent="0.25">
      <c r="A622">
        <v>681</v>
      </c>
      <c r="F622">
        <v>118.491883</v>
      </c>
      <c r="G622" s="2">
        <v>3</v>
      </c>
      <c r="H622">
        <v>115.87575200000001</v>
      </c>
      <c r="I622" s="4">
        <v>4</v>
      </c>
      <c r="P622">
        <v>2</v>
      </c>
      <c r="Q622" t="str">
        <f>CONCATENATE(C622,E622,G622,I622)</f>
        <v>34</v>
      </c>
    </row>
    <row r="623" spans="1:17" x14ac:dyDescent="0.25">
      <c r="A623">
        <v>682</v>
      </c>
      <c r="F623">
        <v>118.47733400000001</v>
      </c>
      <c r="G623" s="2">
        <v>3</v>
      </c>
      <c r="H623">
        <v>115.82116000000001</v>
      </c>
      <c r="I623" s="4">
        <v>4</v>
      </c>
      <c r="P623">
        <v>2</v>
      </c>
      <c r="Q623" t="str">
        <f>CONCATENATE(C623,E623,G623,I623)</f>
        <v>34</v>
      </c>
    </row>
    <row r="624" spans="1:17" x14ac:dyDescent="0.25">
      <c r="A624">
        <v>683</v>
      </c>
      <c r="F624">
        <v>118.48516500000001</v>
      </c>
      <c r="G624" s="2">
        <v>3</v>
      </c>
      <c r="H624">
        <v>115.87019800000002</v>
      </c>
      <c r="I624" s="4">
        <v>4</v>
      </c>
      <c r="P624">
        <v>2</v>
      </c>
      <c r="Q624" t="str">
        <f>CONCATENATE(C624,E624,G624,I624)</f>
        <v>34</v>
      </c>
    </row>
    <row r="625" spans="1:17" x14ac:dyDescent="0.25">
      <c r="A625">
        <v>684</v>
      </c>
      <c r="F625">
        <v>118.48910600000001</v>
      </c>
      <c r="G625" s="2">
        <v>3</v>
      </c>
      <c r="H625">
        <v>115.84600500000001</v>
      </c>
      <c r="I625" s="4">
        <v>4</v>
      </c>
      <c r="P625">
        <v>2</v>
      </c>
      <c r="Q625" t="str">
        <f>CONCATENATE(C625,E625,G625,I625)</f>
        <v>34</v>
      </c>
    </row>
    <row r="626" spans="1:17" x14ac:dyDescent="0.25">
      <c r="A626">
        <v>685</v>
      </c>
      <c r="F626">
        <v>118.46885400000001</v>
      </c>
      <c r="G626" s="2">
        <v>3</v>
      </c>
      <c r="H626">
        <v>115.84433800000001</v>
      </c>
      <c r="I626" s="4">
        <v>4</v>
      </c>
      <c r="P626">
        <v>2</v>
      </c>
      <c r="Q626" t="str">
        <f>CONCATENATE(C626,E626,G626,I626)</f>
        <v>34</v>
      </c>
    </row>
    <row r="627" spans="1:17" x14ac:dyDescent="0.25">
      <c r="A627">
        <v>686</v>
      </c>
      <c r="B627">
        <v>98.082467000000008</v>
      </c>
      <c r="C627" s="3">
        <v>1</v>
      </c>
      <c r="F627">
        <v>118.46309300000001</v>
      </c>
      <c r="G627" s="2">
        <v>3</v>
      </c>
      <c r="H627">
        <v>115.88413700000001</v>
      </c>
      <c r="I627" s="4">
        <v>4</v>
      </c>
      <c r="P627">
        <v>3</v>
      </c>
      <c r="Q627" t="str">
        <f>CONCATENATE(C627,E627,G627,I627)</f>
        <v>134</v>
      </c>
    </row>
    <row r="628" spans="1:17" x14ac:dyDescent="0.25">
      <c r="A628">
        <v>687</v>
      </c>
      <c r="B628">
        <v>98.161202000000003</v>
      </c>
      <c r="C628" s="3">
        <v>1</v>
      </c>
      <c r="H628">
        <v>115.845956</v>
      </c>
      <c r="I628" s="4">
        <v>4</v>
      </c>
      <c r="P628">
        <v>2</v>
      </c>
      <c r="Q628" t="str">
        <f>CONCATENATE(C628,E628,G628,I628)</f>
        <v>14</v>
      </c>
    </row>
    <row r="629" spans="1:17" x14ac:dyDescent="0.25">
      <c r="A629">
        <v>688</v>
      </c>
      <c r="B629">
        <v>98.155390000000011</v>
      </c>
      <c r="C629" s="3">
        <v>1</v>
      </c>
      <c r="P629">
        <v>1</v>
      </c>
      <c r="Q629" t="str">
        <f>CONCATENATE(C629,E629,G629,I629)</f>
        <v>1</v>
      </c>
    </row>
    <row r="630" spans="1:17" x14ac:dyDescent="0.25">
      <c r="A630">
        <v>689</v>
      </c>
      <c r="B630">
        <v>98.165492</v>
      </c>
      <c r="C630" s="3">
        <v>1</v>
      </c>
      <c r="P630">
        <v>1</v>
      </c>
      <c r="Q630" t="str">
        <f>CONCATENATE(C630,E630,G630,I630)</f>
        <v>1</v>
      </c>
    </row>
    <row r="631" spans="1:17" x14ac:dyDescent="0.25">
      <c r="A631">
        <v>690</v>
      </c>
      <c r="B631">
        <v>98.161149000000009</v>
      </c>
      <c r="C631" s="3">
        <v>1</v>
      </c>
      <c r="P631">
        <v>1</v>
      </c>
      <c r="Q631" t="str">
        <f>CONCATENATE(C631,E631,G631,I631)</f>
        <v>1</v>
      </c>
    </row>
    <row r="632" spans="1:17" x14ac:dyDescent="0.25">
      <c r="A632">
        <v>691</v>
      </c>
      <c r="B632">
        <v>98.172209000000009</v>
      </c>
      <c r="C632" s="3">
        <v>1</v>
      </c>
      <c r="P632">
        <v>1</v>
      </c>
      <c r="Q632" t="str">
        <f>CONCATENATE(C632,E632,G632,I632)</f>
        <v>1</v>
      </c>
    </row>
    <row r="633" spans="1:17" x14ac:dyDescent="0.25">
      <c r="A633">
        <v>692</v>
      </c>
      <c r="B633">
        <v>98.146048000000008</v>
      </c>
      <c r="C633" s="3">
        <v>1</v>
      </c>
      <c r="D633">
        <v>91.504065000000011</v>
      </c>
      <c r="E633" s="5">
        <v>2</v>
      </c>
      <c r="P633">
        <v>2</v>
      </c>
      <c r="Q633" t="str">
        <f>CONCATENATE(C633,E633,G633,I633)</f>
        <v>12</v>
      </c>
    </row>
    <row r="634" spans="1:17" x14ac:dyDescent="0.25">
      <c r="A634">
        <v>693</v>
      </c>
      <c r="B634">
        <v>98.083173000000002</v>
      </c>
      <c r="C634" s="3">
        <v>1</v>
      </c>
      <c r="D634">
        <v>91.550780000000003</v>
      </c>
      <c r="E634" s="5">
        <v>2</v>
      </c>
      <c r="P634">
        <v>2</v>
      </c>
      <c r="Q634" t="str">
        <f>CONCATENATE(C634,E634,G634,I634)</f>
        <v>12</v>
      </c>
    </row>
    <row r="635" spans="1:17" x14ac:dyDescent="0.25">
      <c r="A635">
        <v>694</v>
      </c>
      <c r="B635">
        <v>98.024792000000005</v>
      </c>
      <c r="C635" s="3">
        <v>1</v>
      </c>
      <c r="D635">
        <v>91.543305000000004</v>
      </c>
      <c r="E635" s="5">
        <v>2</v>
      </c>
      <c r="P635">
        <v>2</v>
      </c>
      <c r="Q635" t="str">
        <f>CONCATENATE(C635,E635,G635,I635)</f>
        <v>12</v>
      </c>
    </row>
    <row r="636" spans="1:17" x14ac:dyDescent="0.25">
      <c r="A636">
        <v>695</v>
      </c>
      <c r="B636">
        <v>98.082467000000008</v>
      </c>
      <c r="C636" s="3">
        <v>1</v>
      </c>
      <c r="D636">
        <v>91.522498000000013</v>
      </c>
      <c r="E636" s="5">
        <v>2</v>
      </c>
      <c r="P636">
        <v>2</v>
      </c>
      <c r="Q636" t="str">
        <f>CONCATENATE(C636,E636,G636,I636)</f>
        <v>12</v>
      </c>
    </row>
    <row r="637" spans="1:17" x14ac:dyDescent="0.25">
      <c r="A637">
        <v>696</v>
      </c>
      <c r="D637">
        <v>91.524011999999999</v>
      </c>
      <c r="E637" s="5">
        <v>2</v>
      </c>
      <c r="P637">
        <v>1</v>
      </c>
      <c r="Q637" t="str">
        <f>CONCATENATE(C637,E637,G637,I637)</f>
        <v>2</v>
      </c>
    </row>
    <row r="638" spans="1:17" x14ac:dyDescent="0.25">
      <c r="A638">
        <v>697</v>
      </c>
      <c r="D638">
        <v>91.535730999999998</v>
      </c>
      <c r="E638" s="5">
        <v>2</v>
      </c>
      <c r="P638">
        <v>1</v>
      </c>
      <c r="Q638" t="str">
        <f>CONCATENATE(C638,E638,G638,I638)</f>
        <v>2</v>
      </c>
    </row>
    <row r="639" spans="1:17" x14ac:dyDescent="0.25">
      <c r="A639">
        <v>698</v>
      </c>
      <c r="D639">
        <v>91.522700000000015</v>
      </c>
      <c r="E639" s="5">
        <v>2</v>
      </c>
      <c r="P639">
        <v>1</v>
      </c>
      <c r="Q639" t="str">
        <f>CONCATENATE(C639,E639,G639,I639)</f>
        <v>2</v>
      </c>
    </row>
    <row r="640" spans="1:17" x14ac:dyDescent="0.25">
      <c r="A640">
        <v>699</v>
      </c>
      <c r="D640">
        <v>91.512852000000009</v>
      </c>
      <c r="E640" s="5">
        <v>2</v>
      </c>
      <c r="P640">
        <v>1</v>
      </c>
      <c r="Q640" t="str">
        <f>CONCATENATE(C640,E640,G640,I640)</f>
        <v>2</v>
      </c>
    </row>
    <row r="641" spans="1:17" x14ac:dyDescent="0.25">
      <c r="A641">
        <v>700</v>
      </c>
      <c r="D641">
        <v>91.457703000000009</v>
      </c>
      <c r="E641" s="5">
        <v>2</v>
      </c>
      <c r="P641">
        <v>1</v>
      </c>
      <c r="Q641" t="str">
        <f>CONCATENATE(C641,E641,G641,I641)</f>
        <v>2</v>
      </c>
    </row>
    <row r="642" spans="1:17" x14ac:dyDescent="0.25">
      <c r="A642">
        <v>701</v>
      </c>
      <c r="D642">
        <v>91.504065000000011</v>
      </c>
      <c r="E642" s="5">
        <v>2</v>
      </c>
      <c r="P642">
        <v>1</v>
      </c>
      <c r="Q642" t="str">
        <f>CONCATENATE(C642,E642,G642,I642)</f>
        <v>2</v>
      </c>
    </row>
    <row r="643" spans="1:17" x14ac:dyDescent="0.25">
      <c r="A643">
        <v>702</v>
      </c>
      <c r="F643">
        <v>93.178424000000007</v>
      </c>
      <c r="G643" s="2">
        <v>3</v>
      </c>
      <c r="H643">
        <v>91.334073000000004</v>
      </c>
      <c r="I643" s="4">
        <v>4</v>
      </c>
      <c r="P643">
        <v>2</v>
      </c>
      <c r="Q643" t="str">
        <f>CONCATENATE(C643,E643,G643,I643)</f>
        <v>34</v>
      </c>
    </row>
    <row r="644" spans="1:17" x14ac:dyDescent="0.25">
      <c r="A644">
        <v>703</v>
      </c>
      <c r="F644">
        <v>93.197818000000012</v>
      </c>
      <c r="G644" s="2">
        <v>3</v>
      </c>
      <c r="H644">
        <v>91.299479000000005</v>
      </c>
      <c r="I644" s="4">
        <v>4</v>
      </c>
      <c r="P644">
        <v>2</v>
      </c>
      <c r="Q644" t="str">
        <f>CONCATENATE(C644,E644,G644,I644)</f>
        <v>34</v>
      </c>
    </row>
    <row r="645" spans="1:17" x14ac:dyDescent="0.25">
      <c r="A645">
        <v>704</v>
      </c>
      <c r="F645">
        <v>93.225896000000006</v>
      </c>
      <c r="G645" s="2">
        <v>3</v>
      </c>
      <c r="H645">
        <v>91.310589000000007</v>
      </c>
      <c r="I645" s="4">
        <v>4</v>
      </c>
      <c r="P645">
        <v>2</v>
      </c>
      <c r="Q645" t="str">
        <f>CONCATENATE(C645,E645,G645,I645)</f>
        <v>34</v>
      </c>
    </row>
    <row r="646" spans="1:17" x14ac:dyDescent="0.25">
      <c r="A646">
        <v>705</v>
      </c>
      <c r="F646">
        <v>93.223067000000015</v>
      </c>
      <c r="G646" s="2">
        <v>3</v>
      </c>
      <c r="H646">
        <v>91.293168000000009</v>
      </c>
      <c r="I646" s="4">
        <v>4</v>
      </c>
      <c r="P646">
        <v>2</v>
      </c>
      <c r="Q646" t="str">
        <f>CONCATENATE(C646,E646,G646,I646)</f>
        <v>34</v>
      </c>
    </row>
    <row r="647" spans="1:17" x14ac:dyDescent="0.25">
      <c r="A647">
        <v>706</v>
      </c>
      <c r="F647">
        <v>93.208373000000009</v>
      </c>
      <c r="G647" s="2">
        <v>3</v>
      </c>
      <c r="H647">
        <v>91.288571000000005</v>
      </c>
      <c r="I647" s="4">
        <v>4</v>
      </c>
      <c r="P647">
        <v>2</v>
      </c>
      <c r="Q647" t="str">
        <f>CONCATENATE(C647,E647,G647,I647)</f>
        <v>34</v>
      </c>
    </row>
    <row r="648" spans="1:17" x14ac:dyDescent="0.25">
      <c r="A648">
        <v>707</v>
      </c>
      <c r="B648">
        <v>77.348373000000009</v>
      </c>
      <c r="C648" s="3">
        <v>1</v>
      </c>
      <c r="F648">
        <v>93.23397700000001</v>
      </c>
      <c r="G648" s="2">
        <v>3</v>
      </c>
      <c r="H648">
        <v>91.277863000000011</v>
      </c>
      <c r="I648" s="4">
        <v>4</v>
      </c>
      <c r="P648">
        <v>3</v>
      </c>
      <c r="Q648" t="str">
        <f>CONCATENATE(C648,E648,G648,I648)</f>
        <v>134</v>
      </c>
    </row>
    <row r="649" spans="1:17" x14ac:dyDescent="0.25">
      <c r="A649">
        <v>708</v>
      </c>
      <c r="B649">
        <v>77.290294000000003</v>
      </c>
      <c r="C649" s="3">
        <v>1</v>
      </c>
      <c r="F649">
        <v>93.178424000000007</v>
      </c>
      <c r="G649" s="2">
        <v>3</v>
      </c>
      <c r="H649">
        <v>91.277663000000004</v>
      </c>
      <c r="I649" s="4">
        <v>4</v>
      </c>
      <c r="P649">
        <v>3</v>
      </c>
      <c r="Q649" t="str">
        <f>CONCATENATE(C649,E649,G649,I649)</f>
        <v>134</v>
      </c>
    </row>
    <row r="650" spans="1:17" x14ac:dyDescent="0.25">
      <c r="A650">
        <v>709</v>
      </c>
      <c r="B650">
        <v>77.299941000000004</v>
      </c>
      <c r="C650" s="3">
        <v>1</v>
      </c>
      <c r="H650">
        <v>91.334073000000004</v>
      </c>
      <c r="I650" s="4">
        <v>4</v>
      </c>
      <c r="P650">
        <v>2</v>
      </c>
      <c r="Q650" t="str">
        <f>CONCATENATE(C650,E650,G650,I650)</f>
        <v>14</v>
      </c>
    </row>
    <row r="651" spans="1:17" x14ac:dyDescent="0.25">
      <c r="A651">
        <v>710</v>
      </c>
      <c r="B651">
        <v>77.282517000000013</v>
      </c>
      <c r="C651" s="3">
        <v>1</v>
      </c>
      <c r="H651">
        <v>91.334073000000004</v>
      </c>
      <c r="I651" s="4">
        <v>4</v>
      </c>
      <c r="P651">
        <v>2</v>
      </c>
      <c r="Q651" t="str">
        <f>CONCATENATE(C651,E651,G651,I651)</f>
        <v>14</v>
      </c>
    </row>
    <row r="652" spans="1:17" x14ac:dyDescent="0.25">
      <c r="A652">
        <v>711</v>
      </c>
      <c r="B652">
        <v>77.249590000000012</v>
      </c>
      <c r="C652" s="3">
        <v>1</v>
      </c>
      <c r="P652">
        <v>1</v>
      </c>
      <c r="Q652" t="str">
        <f>CONCATENATE(C652,E652,G652,I652)</f>
        <v>1</v>
      </c>
    </row>
    <row r="653" spans="1:17" x14ac:dyDescent="0.25">
      <c r="A653">
        <v>712</v>
      </c>
      <c r="B653">
        <v>77.302416000000008</v>
      </c>
      <c r="C653" s="3">
        <v>1</v>
      </c>
      <c r="P653">
        <v>1</v>
      </c>
      <c r="Q653" t="str">
        <f>CONCATENATE(C653,E653,G653,I653)</f>
        <v>1</v>
      </c>
    </row>
    <row r="654" spans="1:17" x14ac:dyDescent="0.25">
      <c r="A654">
        <v>713</v>
      </c>
      <c r="B654">
        <v>77.303677000000008</v>
      </c>
      <c r="C654" s="3">
        <v>1</v>
      </c>
      <c r="P654">
        <v>1</v>
      </c>
      <c r="Q654" t="str">
        <f>CONCATENATE(C654,E654,G654,I654)</f>
        <v>1</v>
      </c>
    </row>
    <row r="655" spans="1:17" x14ac:dyDescent="0.25">
      <c r="A655">
        <v>714</v>
      </c>
      <c r="B655">
        <v>77.290193000000002</v>
      </c>
      <c r="C655" s="3">
        <v>1</v>
      </c>
      <c r="P655">
        <v>1</v>
      </c>
      <c r="Q655" t="str">
        <f>CONCATENATE(C655,E655,G655,I655)</f>
        <v>1</v>
      </c>
    </row>
    <row r="656" spans="1:17" x14ac:dyDescent="0.25">
      <c r="A656">
        <v>715</v>
      </c>
      <c r="B656">
        <v>77.283881000000008</v>
      </c>
      <c r="C656" s="3">
        <v>1</v>
      </c>
      <c r="D656">
        <v>71.904307000000003</v>
      </c>
      <c r="E656" s="5">
        <v>2</v>
      </c>
      <c r="P656">
        <v>2</v>
      </c>
      <c r="Q656" t="str">
        <f>CONCATENATE(C656,E656,G656,I656)</f>
        <v>12</v>
      </c>
    </row>
    <row r="657" spans="1:17" x14ac:dyDescent="0.25">
      <c r="A657">
        <v>716</v>
      </c>
      <c r="B657">
        <v>77.286760000000001</v>
      </c>
      <c r="C657" s="3">
        <v>1</v>
      </c>
      <c r="D657">
        <v>71.856986000000006</v>
      </c>
      <c r="E657" s="5">
        <v>2</v>
      </c>
      <c r="P657">
        <v>2</v>
      </c>
      <c r="Q657" t="str">
        <f>CONCATENATE(C657,E657,G657,I657)</f>
        <v>12</v>
      </c>
    </row>
    <row r="658" spans="1:17" x14ac:dyDescent="0.25">
      <c r="A658">
        <v>717</v>
      </c>
      <c r="D658">
        <v>71.874308000000013</v>
      </c>
      <c r="E658" s="5">
        <v>2</v>
      </c>
      <c r="P658">
        <v>1</v>
      </c>
      <c r="Q658" t="str">
        <f>CONCATENATE(C658,E658,G658,I658)</f>
        <v>2</v>
      </c>
    </row>
    <row r="659" spans="1:17" x14ac:dyDescent="0.25">
      <c r="A659">
        <v>718</v>
      </c>
      <c r="D659">
        <v>71.893903000000009</v>
      </c>
      <c r="E659" s="5">
        <v>2</v>
      </c>
      <c r="P659">
        <v>1</v>
      </c>
      <c r="Q659" t="str">
        <f>CONCATENATE(C659,E659,G659,I659)</f>
        <v>2</v>
      </c>
    </row>
    <row r="660" spans="1:17" x14ac:dyDescent="0.25">
      <c r="A660">
        <v>719</v>
      </c>
      <c r="D660">
        <v>71.883904000000001</v>
      </c>
      <c r="E660" s="5">
        <v>2</v>
      </c>
      <c r="P660">
        <v>1</v>
      </c>
      <c r="Q660" t="str">
        <f>CONCATENATE(C660,E660,G660,I660)</f>
        <v>2</v>
      </c>
    </row>
    <row r="661" spans="1:17" x14ac:dyDescent="0.25">
      <c r="A661">
        <v>720</v>
      </c>
      <c r="D661">
        <v>71.896883000000003</v>
      </c>
      <c r="E661" s="5">
        <v>2</v>
      </c>
      <c r="P661">
        <v>1</v>
      </c>
      <c r="Q661" t="str">
        <f>CONCATENATE(C661,E661,G661,I661)</f>
        <v>2</v>
      </c>
    </row>
    <row r="662" spans="1:17" x14ac:dyDescent="0.25">
      <c r="A662">
        <v>721</v>
      </c>
      <c r="D662">
        <v>71.918599</v>
      </c>
      <c r="E662" s="5">
        <v>2</v>
      </c>
      <c r="P662">
        <v>1</v>
      </c>
      <c r="Q662" t="str">
        <f>CONCATENATE(C662,E662,G662,I662)</f>
        <v>2</v>
      </c>
    </row>
    <row r="663" spans="1:17" x14ac:dyDescent="0.25">
      <c r="A663">
        <v>722</v>
      </c>
      <c r="D663">
        <v>71.914155000000008</v>
      </c>
      <c r="E663" s="5">
        <v>2</v>
      </c>
      <c r="F663">
        <v>74.18176600000001</v>
      </c>
      <c r="G663" s="2">
        <v>3</v>
      </c>
      <c r="P663">
        <v>2</v>
      </c>
      <c r="Q663" t="str">
        <f>CONCATENATE(C663,E663,G663,I663)</f>
        <v>23</v>
      </c>
    </row>
    <row r="664" spans="1:17" x14ac:dyDescent="0.25">
      <c r="A664">
        <v>723</v>
      </c>
      <c r="D664">
        <v>71.926174000000003</v>
      </c>
      <c r="E664" s="5">
        <v>2</v>
      </c>
      <c r="F664">
        <v>74.170605000000009</v>
      </c>
      <c r="G664" s="2">
        <v>3</v>
      </c>
      <c r="P664">
        <v>2</v>
      </c>
      <c r="Q664" t="str">
        <f>CONCATENATE(C664,E664,G664,I664)</f>
        <v>23</v>
      </c>
    </row>
    <row r="665" spans="1:17" x14ac:dyDescent="0.25">
      <c r="A665">
        <v>724</v>
      </c>
      <c r="D665">
        <v>71.904307000000003</v>
      </c>
      <c r="E665" s="5">
        <v>2</v>
      </c>
      <c r="F665">
        <v>74.162323000000001</v>
      </c>
      <c r="G665" s="2">
        <v>3</v>
      </c>
      <c r="H665">
        <v>72.015867000000014</v>
      </c>
      <c r="I665" s="4">
        <v>4</v>
      </c>
      <c r="P665">
        <v>3</v>
      </c>
      <c r="Q665" t="str">
        <f>CONCATENATE(C665,E665,G665,I665)</f>
        <v>234</v>
      </c>
    </row>
    <row r="666" spans="1:17" x14ac:dyDescent="0.25">
      <c r="A666">
        <v>725</v>
      </c>
      <c r="F666">
        <v>74.157778000000008</v>
      </c>
      <c r="G666" s="2">
        <v>3</v>
      </c>
      <c r="H666">
        <v>72.052178000000012</v>
      </c>
      <c r="I666" s="4">
        <v>4</v>
      </c>
      <c r="P666">
        <v>2</v>
      </c>
      <c r="Q666" t="str">
        <f>CONCATENATE(C666,E666,G666,I666)</f>
        <v>34</v>
      </c>
    </row>
    <row r="667" spans="1:17" x14ac:dyDescent="0.25">
      <c r="A667">
        <v>726</v>
      </c>
      <c r="F667">
        <v>74.145303000000013</v>
      </c>
      <c r="G667" s="2">
        <v>3</v>
      </c>
      <c r="H667">
        <v>72.030311000000012</v>
      </c>
      <c r="I667" s="4">
        <v>4</v>
      </c>
      <c r="P667">
        <v>2</v>
      </c>
      <c r="Q667" t="str">
        <f>CONCATENATE(C667,E667,G667,I667)</f>
        <v>34</v>
      </c>
    </row>
    <row r="668" spans="1:17" x14ac:dyDescent="0.25">
      <c r="A668">
        <v>727</v>
      </c>
      <c r="F668">
        <v>74.158384000000012</v>
      </c>
      <c r="G668" s="2">
        <v>3</v>
      </c>
      <c r="H668">
        <v>72.030210000000011</v>
      </c>
      <c r="I668" s="4">
        <v>4</v>
      </c>
      <c r="P668">
        <v>2</v>
      </c>
      <c r="Q668" t="str">
        <f>CONCATENATE(C668,E668,G668,I668)</f>
        <v>34</v>
      </c>
    </row>
    <row r="669" spans="1:17" x14ac:dyDescent="0.25">
      <c r="A669">
        <v>728</v>
      </c>
      <c r="F669">
        <v>74.184797000000003</v>
      </c>
      <c r="G669" s="2">
        <v>3</v>
      </c>
      <c r="H669">
        <v>72.024856000000014</v>
      </c>
      <c r="I669" s="4">
        <v>4</v>
      </c>
      <c r="P669">
        <v>2</v>
      </c>
      <c r="Q669" t="str">
        <f>CONCATENATE(C669,E669,G669,I669)</f>
        <v>34</v>
      </c>
    </row>
    <row r="670" spans="1:17" x14ac:dyDescent="0.25">
      <c r="A670">
        <v>729</v>
      </c>
      <c r="F670">
        <v>74.169343000000012</v>
      </c>
      <c r="G670" s="2">
        <v>3</v>
      </c>
      <c r="H670">
        <v>71.990363000000002</v>
      </c>
      <c r="I670" s="4">
        <v>4</v>
      </c>
      <c r="P670">
        <v>2</v>
      </c>
      <c r="Q670" t="str">
        <f>CONCATENATE(C670,E670,G670,I670)</f>
        <v>34</v>
      </c>
    </row>
    <row r="671" spans="1:17" x14ac:dyDescent="0.25">
      <c r="A671">
        <v>730</v>
      </c>
      <c r="B671">
        <v>56.601448000000012</v>
      </c>
      <c r="C671" s="3">
        <v>1</v>
      </c>
      <c r="F671">
        <v>74.18176600000001</v>
      </c>
      <c r="G671" s="2">
        <v>3</v>
      </c>
      <c r="H671">
        <v>71.982081000000008</v>
      </c>
      <c r="I671" s="4">
        <v>4</v>
      </c>
      <c r="P671">
        <v>3</v>
      </c>
      <c r="Q671" t="str">
        <f>CONCATENATE(C671,E671,G671,I671)</f>
        <v>134</v>
      </c>
    </row>
    <row r="672" spans="1:17" x14ac:dyDescent="0.25">
      <c r="A672">
        <v>731</v>
      </c>
      <c r="B672">
        <v>56.642479000000016</v>
      </c>
      <c r="C672" s="3">
        <v>1</v>
      </c>
      <c r="H672">
        <v>72.014049</v>
      </c>
      <c r="I672" s="4">
        <v>4</v>
      </c>
      <c r="P672">
        <v>2</v>
      </c>
      <c r="Q672" t="str">
        <f>CONCATENATE(C672,E672,G672,I672)</f>
        <v>14</v>
      </c>
    </row>
    <row r="673" spans="1:17" x14ac:dyDescent="0.25">
      <c r="A673">
        <v>732</v>
      </c>
      <c r="B673">
        <v>56.647113000000012</v>
      </c>
      <c r="C673" s="3">
        <v>1</v>
      </c>
      <c r="H673">
        <v>72.005211000000003</v>
      </c>
      <c r="I673" s="4">
        <v>4</v>
      </c>
      <c r="P673">
        <v>2</v>
      </c>
      <c r="Q673" t="str">
        <f>CONCATENATE(C673,E673,G673,I673)</f>
        <v>14</v>
      </c>
    </row>
    <row r="674" spans="1:17" x14ac:dyDescent="0.25">
      <c r="A674">
        <v>733</v>
      </c>
      <c r="B674">
        <v>56.592994000000012</v>
      </c>
      <c r="C674" s="3">
        <v>1</v>
      </c>
      <c r="H674">
        <v>72.052178000000012</v>
      </c>
      <c r="I674" s="4">
        <v>4</v>
      </c>
      <c r="P674">
        <v>2</v>
      </c>
      <c r="Q674" t="str">
        <f>CONCATENATE(C674,E674,G674,I674)</f>
        <v>14</v>
      </c>
    </row>
    <row r="675" spans="1:17" x14ac:dyDescent="0.25">
      <c r="A675">
        <v>734</v>
      </c>
      <c r="B675">
        <v>56.601860000000016</v>
      </c>
      <c r="C675" s="3">
        <v>1</v>
      </c>
      <c r="P675">
        <v>1</v>
      </c>
      <c r="Q675" t="str">
        <f>CONCATENATE(C675,E675,G675,I675)</f>
        <v>1</v>
      </c>
    </row>
    <row r="676" spans="1:17" x14ac:dyDescent="0.25">
      <c r="A676">
        <v>735</v>
      </c>
      <c r="B676">
        <v>56.606807000000011</v>
      </c>
      <c r="C676" s="3">
        <v>1</v>
      </c>
      <c r="P676">
        <v>1</v>
      </c>
      <c r="Q676" t="str">
        <f>CONCATENATE(C676,E676,G676,I676)</f>
        <v>1</v>
      </c>
    </row>
    <row r="677" spans="1:17" x14ac:dyDescent="0.25">
      <c r="A677">
        <v>736</v>
      </c>
      <c r="B677">
        <v>56.615367000000013</v>
      </c>
      <c r="C677" s="3">
        <v>1</v>
      </c>
      <c r="P677">
        <v>1</v>
      </c>
      <c r="Q677" t="str">
        <f>CONCATENATE(C677,E677,G677,I677)</f>
        <v>1</v>
      </c>
    </row>
    <row r="678" spans="1:17" x14ac:dyDescent="0.25">
      <c r="A678">
        <v>737</v>
      </c>
      <c r="B678">
        <v>56.611137000000014</v>
      </c>
      <c r="C678" s="3">
        <v>1</v>
      </c>
      <c r="D678">
        <v>49.097671000000012</v>
      </c>
      <c r="E678" s="5">
        <v>2</v>
      </c>
      <c r="P678">
        <v>2</v>
      </c>
      <c r="Q678" t="str">
        <f>CONCATENATE(C678,E678,G678,I678)</f>
        <v>12</v>
      </c>
    </row>
    <row r="679" spans="1:17" x14ac:dyDescent="0.25">
      <c r="A679">
        <v>738</v>
      </c>
      <c r="B679">
        <v>56.594955000000013</v>
      </c>
      <c r="C679" s="3">
        <v>1</v>
      </c>
      <c r="D679">
        <v>49.097671000000012</v>
      </c>
      <c r="E679" s="5">
        <v>2</v>
      </c>
      <c r="P679">
        <v>2</v>
      </c>
      <c r="Q679" t="str">
        <f>CONCATENATE(C679,E679,G679,I679)</f>
        <v>12</v>
      </c>
    </row>
    <row r="680" spans="1:17" x14ac:dyDescent="0.25">
      <c r="A680">
        <v>739</v>
      </c>
      <c r="B680">
        <v>56.601448000000012</v>
      </c>
      <c r="C680" s="3">
        <v>1</v>
      </c>
      <c r="D680">
        <v>49.049736000000017</v>
      </c>
      <c r="E680" s="5">
        <v>2</v>
      </c>
      <c r="P680">
        <v>2</v>
      </c>
      <c r="Q680" t="str">
        <f>CONCATENATE(C680,E680,G680,I680)</f>
        <v>12</v>
      </c>
    </row>
    <row r="681" spans="1:17" x14ac:dyDescent="0.25">
      <c r="A681">
        <v>740</v>
      </c>
      <c r="D681">
        <v>49.021488000000012</v>
      </c>
      <c r="E681" s="5">
        <v>2</v>
      </c>
      <c r="P681">
        <v>1</v>
      </c>
      <c r="Q681" t="str">
        <f>CONCATENATE(C681,E681,G681,I681)</f>
        <v>2</v>
      </c>
    </row>
    <row r="682" spans="1:17" x14ac:dyDescent="0.25">
      <c r="A682">
        <v>741</v>
      </c>
      <c r="D682">
        <v>48.999427000000011</v>
      </c>
      <c r="E682" s="5">
        <v>2</v>
      </c>
      <c r="P682">
        <v>1</v>
      </c>
      <c r="Q682" t="str">
        <f>CONCATENATE(C682,E682,G682,I682)</f>
        <v>2</v>
      </c>
    </row>
    <row r="683" spans="1:17" x14ac:dyDescent="0.25">
      <c r="A683">
        <v>742</v>
      </c>
      <c r="D683">
        <v>49.002624000000012</v>
      </c>
      <c r="E683" s="5">
        <v>2</v>
      </c>
      <c r="P683">
        <v>1</v>
      </c>
      <c r="Q683" t="str">
        <f>CONCATENATE(C683,E683,G683,I683)</f>
        <v>2</v>
      </c>
    </row>
    <row r="684" spans="1:17" x14ac:dyDescent="0.25">
      <c r="A684">
        <v>743</v>
      </c>
      <c r="D684">
        <v>48.998966000000017</v>
      </c>
      <c r="E684" s="5">
        <v>2</v>
      </c>
      <c r="P684">
        <v>1</v>
      </c>
      <c r="Q684" t="str">
        <f>CONCATENATE(C684,E684,G684,I684)</f>
        <v>2</v>
      </c>
    </row>
    <row r="685" spans="1:17" x14ac:dyDescent="0.25">
      <c r="A685">
        <v>744</v>
      </c>
      <c r="D685">
        <v>48.999015000000014</v>
      </c>
      <c r="E685" s="5">
        <v>2</v>
      </c>
      <c r="P685">
        <v>1</v>
      </c>
      <c r="Q685" t="str">
        <f>CONCATENATE(C685,E685,G685,I685)</f>
        <v>2</v>
      </c>
    </row>
    <row r="686" spans="1:17" x14ac:dyDescent="0.25">
      <c r="A686">
        <v>745</v>
      </c>
      <c r="D686">
        <v>49.026023000000016</v>
      </c>
      <c r="E686" s="5">
        <v>2</v>
      </c>
      <c r="P686">
        <v>1</v>
      </c>
      <c r="Q686" t="str">
        <f>CONCATENATE(C686,E686,G686,I686)</f>
        <v>2</v>
      </c>
    </row>
    <row r="687" spans="1:17" x14ac:dyDescent="0.25">
      <c r="A687">
        <v>746</v>
      </c>
      <c r="D687">
        <v>49.097671000000012</v>
      </c>
      <c r="E687" s="5">
        <v>2</v>
      </c>
      <c r="F687">
        <v>52.265235000000011</v>
      </c>
      <c r="G687" s="2">
        <v>3</v>
      </c>
      <c r="P687">
        <v>2</v>
      </c>
      <c r="Q687" t="str">
        <f>CONCATENATE(C687,E687,G687,I687)</f>
        <v>23</v>
      </c>
    </row>
    <row r="688" spans="1:17" x14ac:dyDescent="0.25">
      <c r="A688">
        <v>747</v>
      </c>
      <c r="D688">
        <v>49.097671000000012</v>
      </c>
      <c r="E688" s="5">
        <v>2</v>
      </c>
      <c r="F688">
        <v>52.300182000000014</v>
      </c>
      <c r="G688" s="2">
        <v>3</v>
      </c>
      <c r="P688">
        <v>2</v>
      </c>
      <c r="Q688" t="str">
        <f>CONCATENATE(C688,E688,G688,I688)</f>
        <v>23</v>
      </c>
    </row>
    <row r="689" spans="1:17" x14ac:dyDescent="0.25">
      <c r="A689">
        <v>748</v>
      </c>
      <c r="F689">
        <v>52.286884000000015</v>
      </c>
      <c r="G689" s="2">
        <v>3</v>
      </c>
      <c r="H689">
        <v>48.649604000000011</v>
      </c>
      <c r="I689" s="4">
        <v>4</v>
      </c>
      <c r="P689">
        <v>2</v>
      </c>
      <c r="Q689" t="str">
        <f>CONCATENATE(C689,E689,G689,I689)</f>
        <v>34</v>
      </c>
    </row>
    <row r="690" spans="1:17" x14ac:dyDescent="0.25">
      <c r="A690">
        <v>749</v>
      </c>
      <c r="F690">
        <v>52.295696000000014</v>
      </c>
      <c r="G690" s="2">
        <v>3</v>
      </c>
      <c r="H690">
        <v>48.569297000000013</v>
      </c>
      <c r="I690" s="4">
        <v>4</v>
      </c>
      <c r="P690">
        <v>2</v>
      </c>
      <c r="Q690" t="str">
        <f>CONCATENATE(C690,E690,G690,I690)</f>
        <v>34</v>
      </c>
    </row>
    <row r="691" spans="1:17" x14ac:dyDescent="0.25">
      <c r="A691">
        <v>750</v>
      </c>
      <c r="F691">
        <v>52.349716000000015</v>
      </c>
      <c r="G691" s="2">
        <v>3</v>
      </c>
      <c r="H691">
        <v>48.566207000000013</v>
      </c>
      <c r="I691" s="4">
        <v>4</v>
      </c>
      <c r="P691">
        <v>2</v>
      </c>
      <c r="Q691" t="str">
        <f>CONCATENATE(C691,E691,G691,I691)</f>
        <v>34</v>
      </c>
    </row>
    <row r="692" spans="1:17" x14ac:dyDescent="0.25">
      <c r="A692">
        <v>751</v>
      </c>
      <c r="F692">
        <v>52.358429000000015</v>
      </c>
      <c r="G692" s="2">
        <v>3</v>
      </c>
      <c r="H692">
        <v>48.577182000000015</v>
      </c>
      <c r="I692" s="4">
        <v>4</v>
      </c>
      <c r="P692">
        <v>2</v>
      </c>
      <c r="Q692" t="str">
        <f>CONCATENATE(C692,E692,G692,I692)</f>
        <v>34</v>
      </c>
    </row>
    <row r="693" spans="1:17" x14ac:dyDescent="0.25">
      <c r="A693">
        <v>752</v>
      </c>
      <c r="B693">
        <v>33.58880400000001</v>
      </c>
      <c r="C693" s="3">
        <v>1</v>
      </c>
      <c r="F693">
        <v>52.318737000000013</v>
      </c>
      <c r="G693" s="2">
        <v>3</v>
      </c>
      <c r="H693">
        <v>48.573371000000016</v>
      </c>
      <c r="I693" s="4">
        <v>4</v>
      </c>
      <c r="P693">
        <v>3</v>
      </c>
      <c r="Q693" t="str">
        <f>CONCATENATE(C693,E693,G693,I693)</f>
        <v>134</v>
      </c>
    </row>
    <row r="694" spans="1:17" x14ac:dyDescent="0.25">
      <c r="A694">
        <v>753</v>
      </c>
      <c r="B694">
        <v>33.599527000000009</v>
      </c>
      <c r="C694" s="3">
        <v>1</v>
      </c>
      <c r="F694">
        <v>52.265235000000011</v>
      </c>
      <c r="G694" s="2">
        <v>3</v>
      </c>
      <c r="H694">
        <v>48.570327000000013</v>
      </c>
      <c r="I694" s="4">
        <v>4</v>
      </c>
      <c r="P694">
        <v>3</v>
      </c>
      <c r="Q694" t="str">
        <f>CONCATENATE(C694,E694,G694,I694)</f>
        <v>134</v>
      </c>
    </row>
    <row r="695" spans="1:17" x14ac:dyDescent="0.25">
      <c r="A695">
        <v>754</v>
      </c>
      <c r="B695">
        <v>33.577413000000014</v>
      </c>
      <c r="C695" s="3">
        <v>1</v>
      </c>
      <c r="H695">
        <v>48.57574000000001</v>
      </c>
      <c r="I695" s="4">
        <v>4</v>
      </c>
      <c r="P695">
        <v>2</v>
      </c>
      <c r="Q695" t="str">
        <f>CONCATENATE(C695,E695,G695,I695)</f>
        <v>14</v>
      </c>
    </row>
    <row r="696" spans="1:17" x14ac:dyDescent="0.25">
      <c r="A696">
        <v>755</v>
      </c>
      <c r="B696">
        <v>33.583236000000014</v>
      </c>
      <c r="C696" s="3">
        <v>1</v>
      </c>
      <c r="H696">
        <v>48.582286000000011</v>
      </c>
      <c r="I696" s="4">
        <v>4</v>
      </c>
      <c r="P696">
        <v>2</v>
      </c>
      <c r="Q696" t="str">
        <f>CONCATENATE(C696,E696,G696,I696)</f>
        <v>14</v>
      </c>
    </row>
    <row r="697" spans="1:17" x14ac:dyDescent="0.25">
      <c r="A697">
        <v>756</v>
      </c>
      <c r="B697">
        <v>33.585043000000013</v>
      </c>
      <c r="C697" s="3">
        <v>1</v>
      </c>
      <c r="H697">
        <v>48.556720000000013</v>
      </c>
      <c r="I697" s="4">
        <v>4</v>
      </c>
      <c r="P697">
        <v>2</v>
      </c>
      <c r="Q697" t="str">
        <f>CONCATENATE(C697,E697,G697,I697)</f>
        <v>14</v>
      </c>
    </row>
    <row r="698" spans="1:17" x14ac:dyDescent="0.25">
      <c r="A698">
        <v>757</v>
      </c>
      <c r="B698">
        <v>33.590250000000012</v>
      </c>
      <c r="C698" s="3">
        <v>1</v>
      </c>
      <c r="H698">
        <v>48.649604000000011</v>
      </c>
      <c r="I698" s="4">
        <v>4</v>
      </c>
      <c r="P698">
        <v>2</v>
      </c>
      <c r="Q698" t="str">
        <f>CONCATENATE(C698,E698,G698,I698)</f>
        <v>14</v>
      </c>
    </row>
    <row r="699" spans="1:17" x14ac:dyDescent="0.25">
      <c r="A699">
        <v>758</v>
      </c>
      <c r="B699">
        <v>33.584011000000018</v>
      </c>
      <c r="C699" s="3">
        <v>1</v>
      </c>
      <c r="P699">
        <v>1</v>
      </c>
      <c r="Q699" t="str">
        <f>CONCATENATE(C699,E699,G699,I699)</f>
        <v>1</v>
      </c>
    </row>
    <row r="700" spans="1:17" x14ac:dyDescent="0.25">
      <c r="A700">
        <v>759</v>
      </c>
      <c r="B700">
        <v>33.559425000000019</v>
      </c>
      <c r="C700" s="3">
        <v>1</v>
      </c>
      <c r="P700">
        <v>1</v>
      </c>
      <c r="Q700" t="str">
        <f>CONCATENATE(C700,E700,G700,I700)</f>
        <v>1</v>
      </c>
    </row>
    <row r="701" spans="1:17" x14ac:dyDescent="0.25">
      <c r="A701">
        <v>760</v>
      </c>
      <c r="B701">
        <v>33.530510000000014</v>
      </c>
      <c r="C701" s="3">
        <v>1</v>
      </c>
      <c r="P701">
        <v>1</v>
      </c>
      <c r="Q701" t="str">
        <f>CONCATENATE(C701,E701,G701,I701)</f>
        <v>1</v>
      </c>
    </row>
    <row r="702" spans="1:17" x14ac:dyDescent="0.25">
      <c r="A702">
        <v>761</v>
      </c>
      <c r="B702">
        <v>33.571020000000019</v>
      </c>
      <c r="C702" s="3">
        <v>1</v>
      </c>
      <c r="D702">
        <v>25.995599000000013</v>
      </c>
      <c r="E702" s="5">
        <v>2</v>
      </c>
      <c r="P702">
        <v>2</v>
      </c>
      <c r="Q702" t="str">
        <f>CONCATENATE(C702,E702,G702,I702)</f>
        <v>12</v>
      </c>
    </row>
    <row r="703" spans="1:17" x14ac:dyDescent="0.25">
      <c r="A703">
        <v>762</v>
      </c>
      <c r="B703">
        <v>33.567724000000013</v>
      </c>
      <c r="C703" s="3">
        <v>1</v>
      </c>
      <c r="D703">
        <v>26.001476000000011</v>
      </c>
      <c r="E703" s="5">
        <v>2</v>
      </c>
      <c r="P703">
        <v>2</v>
      </c>
      <c r="Q703" t="str">
        <f>CONCATENATE(C703,E703,G703,I703)</f>
        <v>12</v>
      </c>
    </row>
    <row r="704" spans="1:17" x14ac:dyDescent="0.25">
      <c r="A704">
        <v>763</v>
      </c>
      <c r="B704">
        <v>33.58880400000001</v>
      </c>
      <c r="C704" s="3">
        <v>1</v>
      </c>
      <c r="D704">
        <v>25.933284000000015</v>
      </c>
      <c r="E704" s="5">
        <v>2</v>
      </c>
      <c r="P704">
        <v>2</v>
      </c>
      <c r="Q704" t="str">
        <f>CONCATENATE(C704,E704,G704,I704)</f>
        <v>12</v>
      </c>
    </row>
    <row r="705" spans="1:17" x14ac:dyDescent="0.25">
      <c r="A705">
        <v>764</v>
      </c>
      <c r="D705">
        <v>25.955343000000013</v>
      </c>
      <c r="E705" s="5">
        <v>2</v>
      </c>
      <c r="P705">
        <v>1</v>
      </c>
      <c r="Q705" t="str">
        <f>CONCATENATE(C705,E705,G705,I705)</f>
        <v>2</v>
      </c>
    </row>
    <row r="706" spans="1:17" x14ac:dyDescent="0.25">
      <c r="A706">
        <v>765</v>
      </c>
      <c r="D706">
        <v>25.973590000000016</v>
      </c>
      <c r="E706" s="5">
        <v>2</v>
      </c>
      <c r="P706">
        <v>1</v>
      </c>
      <c r="Q706" t="str">
        <f>CONCATENATE(C706,E706,G706,I706)</f>
        <v>2</v>
      </c>
    </row>
    <row r="707" spans="1:17" x14ac:dyDescent="0.25">
      <c r="A707">
        <v>766</v>
      </c>
      <c r="D707">
        <v>25.963436000000016</v>
      </c>
      <c r="E707" s="5">
        <v>2</v>
      </c>
      <c r="P707">
        <v>1</v>
      </c>
      <c r="Q707" t="str">
        <f>CONCATENATE(C707,E707,G707,I707)</f>
        <v>2</v>
      </c>
    </row>
    <row r="708" spans="1:17" x14ac:dyDescent="0.25">
      <c r="A708">
        <v>767</v>
      </c>
      <c r="D708">
        <v>25.962869000000012</v>
      </c>
      <c r="E708" s="5">
        <v>2</v>
      </c>
      <c r="P708">
        <v>1</v>
      </c>
      <c r="Q708" t="str">
        <f>CONCATENATE(C708,E708,G708,I708)</f>
        <v>2</v>
      </c>
    </row>
    <row r="709" spans="1:17" x14ac:dyDescent="0.25">
      <c r="A709">
        <v>768</v>
      </c>
      <c r="D709">
        <v>25.970445000000012</v>
      </c>
      <c r="E709" s="5">
        <v>2</v>
      </c>
      <c r="F709">
        <v>30.851631000000012</v>
      </c>
      <c r="G709" s="2">
        <v>3</v>
      </c>
      <c r="P709">
        <v>2</v>
      </c>
      <c r="Q709" t="str">
        <f>CONCATENATE(C709,E709,G709,I709)</f>
        <v>23</v>
      </c>
    </row>
    <row r="710" spans="1:17" x14ac:dyDescent="0.25">
      <c r="A710">
        <v>769</v>
      </c>
      <c r="D710">
        <v>25.948024000000018</v>
      </c>
      <c r="E710" s="5">
        <v>2</v>
      </c>
      <c r="F710">
        <v>30.868278000000018</v>
      </c>
      <c r="G710" s="2">
        <v>3</v>
      </c>
      <c r="P710">
        <v>2</v>
      </c>
      <c r="Q710" t="str">
        <f>CONCATENATE(C710,E710,G710,I710)</f>
        <v>23</v>
      </c>
    </row>
    <row r="711" spans="1:17" x14ac:dyDescent="0.25">
      <c r="A711">
        <v>770</v>
      </c>
      <c r="D711">
        <v>25.962560000000011</v>
      </c>
      <c r="E711" s="5">
        <v>2</v>
      </c>
      <c r="F711">
        <v>30.871732000000009</v>
      </c>
      <c r="G711" s="2">
        <v>3</v>
      </c>
      <c r="P711">
        <v>2</v>
      </c>
      <c r="Q711" t="str">
        <f>CONCATENATE(C711,E711,G711,I711)</f>
        <v>23</v>
      </c>
    </row>
    <row r="712" spans="1:17" x14ac:dyDescent="0.25">
      <c r="A712">
        <v>771</v>
      </c>
      <c r="D712">
        <v>25.972507000000014</v>
      </c>
      <c r="E712" s="5">
        <v>2</v>
      </c>
      <c r="F712">
        <v>30.855804000000013</v>
      </c>
      <c r="G712" s="2">
        <v>3</v>
      </c>
      <c r="P712">
        <v>2</v>
      </c>
      <c r="Q712" t="str">
        <f>CONCATENATE(C712,E712,G712,I712)</f>
        <v>23</v>
      </c>
    </row>
    <row r="713" spans="1:17" x14ac:dyDescent="0.25">
      <c r="A713">
        <v>772</v>
      </c>
      <c r="D713">
        <v>25.983488000000015</v>
      </c>
      <c r="E713" s="5">
        <v>2</v>
      </c>
      <c r="F713">
        <v>30.855547000000016</v>
      </c>
      <c r="G713" s="2">
        <v>3</v>
      </c>
      <c r="H713">
        <v>26.623350000000016</v>
      </c>
      <c r="I713" s="4">
        <v>4</v>
      </c>
      <c r="P713">
        <v>3</v>
      </c>
      <c r="Q713" t="str">
        <f>CONCATENATE(C713,E713,G713,I713)</f>
        <v>234</v>
      </c>
    </row>
    <row r="714" spans="1:17" x14ac:dyDescent="0.25">
      <c r="A714">
        <v>773</v>
      </c>
      <c r="D714">
        <v>25.995599000000013</v>
      </c>
      <c r="E714" s="5">
        <v>2</v>
      </c>
      <c r="F714">
        <v>30.85467100000001</v>
      </c>
      <c r="G714" s="2">
        <v>3</v>
      </c>
      <c r="H714">
        <v>26.591083000000012</v>
      </c>
      <c r="I714" s="4">
        <v>4</v>
      </c>
      <c r="P714">
        <v>3</v>
      </c>
      <c r="Q714" t="str">
        <f>CONCATENATE(C714,E714,G714,I714)</f>
        <v>234</v>
      </c>
    </row>
    <row r="715" spans="1:17" x14ac:dyDescent="0.25">
      <c r="A715">
        <v>774</v>
      </c>
      <c r="F715">
        <v>30.816682000000014</v>
      </c>
      <c r="G715" s="2">
        <v>3</v>
      </c>
      <c r="H715">
        <v>26.600978000000012</v>
      </c>
      <c r="I715" s="4">
        <v>4</v>
      </c>
      <c r="P715">
        <v>2</v>
      </c>
      <c r="Q715" t="str">
        <f>CONCATENATE(C715,E715,G715,I715)</f>
        <v>34</v>
      </c>
    </row>
    <row r="716" spans="1:17" x14ac:dyDescent="0.25">
      <c r="A716">
        <v>775</v>
      </c>
      <c r="F716">
        <v>30.788902000000014</v>
      </c>
      <c r="G716" s="2">
        <v>3</v>
      </c>
      <c r="H716">
        <v>26.574024000000009</v>
      </c>
      <c r="I716" s="4">
        <v>4</v>
      </c>
      <c r="P716">
        <v>2</v>
      </c>
      <c r="Q716" t="str">
        <f>CONCATENATE(C716,E716,G716,I716)</f>
        <v>34</v>
      </c>
    </row>
    <row r="717" spans="1:17" x14ac:dyDescent="0.25">
      <c r="A717">
        <v>776</v>
      </c>
      <c r="F717">
        <v>30.806530000000009</v>
      </c>
      <c r="G717" s="2">
        <v>3</v>
      </c>
      <c r="H717">
        <v>26.552942000000016</v>
      </c>
      <c r="I717" s="4">
        <v>4</v>
      </c>
      <c r="P717">
        <v>2</v>
      </c>
      <c r="Q717" t="str">
        <f>CONCATENATE(C717,E717,G717,I717)</f>
        <v>34</v>
      </c>
    </row>
    <row r="718" spans="1:17" x14ac:dyDescent="0.25">
      <c r="A718">
        <v>777</v>
      </c>
      <c r="B718">
        <v>15.459046000000015</v>
      </c>
      <c r="C718" s="3">
        <v>1</v>
      </c>
      <c r="F718">
        <v>30.826889000000008</v>
      </c>
      <c r="G718" s="2">
        <v>3</v>
      </c>
      <c r="H718">
        <v>26.544231000000011</v>
      </c>
      <c r="I718" s="4">
        <v>4</v>
      </c>
      <c r="P718">
        <v>3</v>
      </c>
      <c r="Q718" t="str">
        <f>CONCATENATE(C718,E718,G718,I718)</f>
        <v>134</v>
      </c>
    </row>
    <row r="719" spans="1:17" x14ac:dyDescent="0.25">
      <c r="A719">
        <v>778</v>
      </c>
      <c r="B719">
        <v>15.459046000000015</v>
      </c>
      <c r="C719" s="3">
        <v>1</v>
      </c>
      <c r="F719">
        <v>30.810344000000015</v>
      </c>
      <c r="G719" s="2">
        <v>3</v>
      </c>
      <c r="H719">
        <v>26.550829000000014</v>
      </c>
      <c r="I719" s="4">
        <v>4</v>
      </c>
      <c r="P719">
        <v>3</v>
      </c>
      <c r="Q719" t="str">
        <f>CONCATENATE(C719,E719,G719,I719)</f>
        <v>134</v>
      </c>
    </row>
    <row r="720" spans="1:17" x14ac:dyDescent="0.25">
      <c r="A720">
        <v>779</v>
      </c>
      <c r="B720">
        <v>15.459046000000015</v>
      </c>
      <c r="C720" s="3">
        <v>1</v>
      </c>
      <c r="F720">
        <v>30.851631000000012</v>
      </c>
      <c r="G720" s="2">
        <v>3</v>
      </c>
      <c r="H720">
        <v>26.532014000000018</v>
      </c>
      <c r="I720" s="4">
        <v>4</v>
      </c>
      <c r="P720">
        <v>3</v>
      </c>
      <c r="Q720" t="str">
        <f>CONCATENATE(C720,E720,G720,I720)</f>
        <v>134</v>
      </c>
    </row>
    <row r="721" spans="1:17" x14ac:dyDescent="0.25">
      <c r="A721">
        <v>780</v>
      </c>
      <c r="B721">
        <v>15.459046000000015</v>
      </c>
      <c r="C721" s="3">
        <v>1</v>
      </c>
      <c r="H721">
        <v>26.540571000000014</v>
      </c>
      <c r="I721" s="4">
        <v>4</v>
      </c>
      <c r="P721">
        <v>2</v>
      </c>
      <c r="Q721" t="str">
        <f>CONCATENATE(C721,E721,G721,I721)</f>
        <v>14</v>
      </c>
    </row>
    <row r="722" spans="1:17" x14ac:dyDescent="0.25">
      <c r="A722">
        <v>781</v>
      </c>
      <c r="B722">
        <v>15.459046000000015</v>
      </c>
      <c r="C722" s="3">
        <v>1</v>
      </c>
      <c r="H722">
        <v>26.535415000000015</v>
      </c>
      <c r="I722" s="4">
        <v>4</v>
      </c>
      <c r="P722">
        <v>2</v>
      </c>
      <c r="Q722" t="str">
        <f>CONCATENATE(C722,E722,G722,I722)</f>
        <v>14</v>
      </c>
    </row>
    <row r="723" spans="1:17" x14ac:dyDescent="0.25">
      <c r="A723">
        <v>782</v>
      </c>
      <c r="B723">
        <v>15.459046000000015</v>
      </c>
      <c r="C723" s="3">
        <v>1</v>
      </c>
      <c r="H723">
        <v>26.544126000000013</v>
      </c>
      <c r="I723" s="4">
        <v>4</v>
      </c>
      <c r="P723">
        <v>2</v>
      </c>
      <c r="Q723" t="str">
        <f>CONCATENATE(C723,E723,G723,I723)</f>
        <v>14</v>
      </c>
    </row>
    <row r="724" spans="1:17" x14ac:dyDescent="0.25">
      <c r="A724">
        <v>783</v>
      </c>
      <c r="B724">
        <v>15.459046000000015</v>
      </c>
      <c r="C724" s="3">
        <v>1</v>
      </c>
      <c r="H724">
        <v>26.57113600000001</v>
      </c>
      <c r="I724" s="4">
        <v>4</v>
      </c>
      <c r="P724">
        <v>2</v>
      </c>
      <c r="Q724" t="str">
        <f>CONCATENATE(C724,E724,G724,I724)</f>
        <v>14</v>
      </c>
    </row>
    <row r="725" spans="1:17" x14ac:dyDescent="0.25">
      <c r="A725">
        <v>784</v>
      </c>
      <c r="B725">
        <v>15.459046000000015</v>
      </c>
      <c r="C725" s="3">
        <v>1</v>
      </c>
      <c r="H725">
        <v>26.589796000000014</v>
      </c>
      <c r="I725" s="4">
        <v>4</v>
      </c>
      <c r="P725">
        <v>2</v>
      </c>
      <c r="Q725" t="str">
        <f>CONCATENATE(C725,E725,G725,I725)</f>
        <v>14</v>
      </c>
    </row>
    <row r="726" spans="1:17" x14ac:dyDescent="0.25">
      <c r="A726">
        <v>785</v>
      </c>
      <c r="B726">
        <v>15.459046000000015</v>
      </c>
      <c r="C726" s="3">
        <v>1</v>
      </c>
      <c r="H726">
        <v>26.623350000000016</v>
      </c>
      <c r="I726" s="4">
        <v>4</v>
      </c>
      <c r="P726">
        <v>2</v>
      </c>
      <c r="Q726" t="str">
        <f>CONCATENATE(C726,E726,G726,I726)</f>
        <v>14</v>
      </c>
    </row>
    <row r="727" spans="1:17" x14ac:dyDescent="0.25">
      <c r="A727">
        <v>786</v>
      </c>
      <c r="B727">
        <v>15.459046000000015</v>
      </c>
      <c r="C727" s="3">
        <v>1</v>
      </c>
      <c r="P727">
        <v>1</v>
      </c>
      <c r="Q727" t="str">
        <f>CONCATENATE(C727,E727,G727,I727)</f>
        <v>1</v>
      </c>
    </row>
    <row r="728" spans="1:17" x14ac:dyDescent="0.25">
      <c r="A728">
        <v>787</v>
      </c>
      <c r="B728">
        <v>15.459046000000015</v>
      </c>
      <c r="C728" s="3">
        <v>1</v>
      </c>
      <c r="P728">
        <v>1</v>
      </c>
      <c r="Q728" t="str">
        <f>CONCATENATE(C728,E728,G728,I728)</f>
        <v>1</v>
      </c>
    </row>
    <row r="729" spans="1:17" x14ac:dyDescent="0.25">
      <c r="A729">
        <v>788</v>
      </c>
      <c r="B729">
        <v>15.459046000000015</v>
      </c>
      <c r="C729" s="3">
        <v>1</v>
      </c>
      <c r="D729">
        <v>10.577088000000018</v>
      </c>
      <c r="E729" s="5">
        <v>2</v>
      </c>
      <c r="P729">
        <v>2</v>
      </c>
      <c r="Q729" t="str">
        <f>CONCATENATE(C729,E729,G729,I729)</f>
        <v>12</v>
      </c>
    </row>
    <row r="730" spans="1:17" x14ac:dyDescent="0.25">
      <c r="A730">
        <v>789</v>
      </c>
      <c r="B730">
        <v>15.459046000000015</v>
      </c>
      <c r="C730" s="3">
        <v>1</v>
      </c>
      <c r="D730">
        <v>10.577088000000018</v>
      </c>
      <c r="E730" s="5">
        <v>2</v>
      </c>
      <c r="P730">
        <v>2</v>
      </c>
      <c r="Q730" t="str">
        <f>CONCATENATE(C730,E730,G730,I730)</f>
        <v>12</v>
      </c>
    </row>
    <row r="731" spans="1:17" x14ac:dyDescent="0.25">
      <c r="A731">
        <v>790</v>
      </c>
      <c r="B731">
        <v>15.446829000000015</v>
      </c>
      <c r="C731" s="3">
        <v>1</v>
      </c>
      <c r="D731">
        <v>10.568945000000014</v>
      </c>
      <c r="E731" s="5">
        <v>2</v>
      </c>
      <c r="P731">
        <v>2</v>
      </c>
      <c r="Q731" t="str">
        <f>CONCATENATE(C731,E731,G731,I731)</f>
        <v>12</v>
      </c>
    </row>
    <row r="732" spans="1:17" x14ac:dyDescent="0.25">
      <c r="A732">
        <v>791</v>
      </c>
      <c r="B732">
        <v>15.438479000000015</v>
      </c>
      <c r="C732" s="3">
        <v>1</v>
      </c>
      <c r="D732">
        <v>10.525133000000011</v>
      </c>
      <c r="E732" s="5">
        <v>2</v>
      </c>
      <c r="P732">
        <v>2</v>
      </c>
      <c r="Q732" t="str">
        <f>CONCATENATE(C732,E732,G732,I732)</f>
        <v>12</v>
      </c>
    </row>
    <row r="733" spans="1:17" x14ac:dyDescent="0.25">
      <c r="A733">
        <v>792</v>
      </c>
      <c r="B733">
        <v>15.452500000000015</v>
      </c>
      <c r="C733" s="3">
        <v>1</v>
      </c>
      <c r="D733">
        <v>10.507247000000014</v>
      </c>
      <c r="E733" s="5">
        <v>2</v>
      </c>
      <c r="P733">
        <v>2</v>
      </c>
      <c r="Q733" t="str">
        <f>CONCATENATE(C733,E733,G733,I733)</f>
        <v>12</v>
      </c>
    </row>
    <row r="734" spans="1:17" x14ac:dyDescent="0.25">
      <c r="A734">
        <v>793</v>
      </c>
      <c r="B734">
        <v>15.459046000000015</v>
      </c>
      <c r="C734" s="3">
        <v>1</v>
      </c>
      <c r="D734">
        <v>10.525648000000011</v>
      </c>
      <c r="E734" s="5">
        <v>2</v>
      </c>
      <c r="P734">
        <v>2</v>
      </c>
      <c r="Q734" t="str">
        <f>CONCATENATE(C734,E734,G734,I734)</f>
        <v>12</v>
      </c>
    </row>
    <row r="735" spans="1:17" x14ac:dyDescent="0.25">
      <c r="A735">
        <v>794</v>
      </c>
      <c r="D735">
        <v>10.577088000000018</v>
      </c>
      <c r="E735" s="5">
        <v>2</v>
      </c>
      <c r="P735">
        <v>1</v>
      </c>
      <c r="Q735" t="str">
        <f>CONCATENATE(C735,E735,G735,I735)</f>
        <v>2</v>
      </c>
    </row>
    <row r="736" spans="1:17" x14ac:dyDescent="0.25">
      <c r="A736">
        <v>795</v>
      </c>
      <c r="D736">
        <v>10.577088000000018</v>
      </c>
      <c r="E736" s="5">
        <v>2</v>
      </c>
      <c r="J736">
        <v>38.506122000000012</v>
      </c>
      <c r="K736" t="s">
        <v>22</v>
      </c>
      <c r="Q736" t="str">
        <f>CONCATENATE(C736,E736,G736,I736)</f>
        <v>2</v>
      </c>
    </row>
    <row r="737" spans="1:17" x14ac:dyDescent="0.25">
      <c r="A737">
        <v>826</v>
      </c>
      <c r="Q737" t="str">
        <f>CONCATENATE(C737,E737,G737,I737)</f>
        <v/>
      </c>
    </row>
    <row r="738" spans="1:17" x14ac:dyDescent="0.25">
      <c r="A738">
        <v>827</v>
      </c>
      <c r="Q738" t="str">
        <f>CONCATENATE(C738,E738,G738,I738)</f>
        <v/>
      </c>
    </row>
    <row r="739" spans="1:17" x14ac:dyDescent="0.25">
      <c r="A739">
        <v>828</v>
      </c>
      <c r="J739">
        <v>38.333911000000015</v>
      </c>
      <c r="K739" t="s">
        <v>22</v>
      </c>
      <c r="Q739" t="str">
        <f>CONCATENATE(C739,E739,G739,I739)</f>
        <v/>
      </c>
    </row>
    <row r="740" spans="1:17" x14ac:dyDescent="0.25">
      <c r="A740">
        <v>829</v>
      </c>
      <c r="D740">
        <v>80.792742000000004</v>
      </c>
      <c r="E740" s="5">
        <v>2</v>
      </c>
      <c r="P740">
        <v>1</v>
      </c>
      <c r="Q740" t="str">
        <f>CONCATENATE(C740,E740,G740,I740)</f>
        <v>2</v>
      </c>
    </row>
    <row r="741" spans="1:17" x14ac:dyDescent="0.25">
      <c r="A741">
        <v>830</v>
      </c>
      <c r="D741">
        <v>80.804055000000005</v>
      </c>
      <c r="E741" s="5">
        <v>2</v>
      </c>
      <c r="P741">
        <v>1</v>
      </c>
      <c r="Q741" t="str">
        <f>CONCATENATE(C741,E741,G741,I741)</f>
        <v>2</v>
      </c>
    </row>
    <row r="742" spans="1:17" x14ac:dyDescent="0.25">
      <c r="A742">
        <v>831</v>
      </c>
      <c r="D742">
        <v>80.813045000000002</v>
      </c>
      <c r="E742" s="5">
        <v>2</v>
      </c>
      <c r="P742">
        <v>1</v>
      </c>
      <c r="Q742" t="str">
        <f>CONCATENATE(C742,E742,G742,I742)</f>
        <v>2</v>
      </c>
    </row>
    <row r="743" spans="1:17" x14ac:dyDescent="0.25">
      <c r="A743">
        <v>832</v>
      </c>
      <c r="D743">
        <v>80.807792000000006</v>
      </c>
      <c r="E743" s="5">
        <v>2</v>
      </c>
      <c r="P743">
        <v>1</v>
      </c>
      <c r="Q743" t="str">
        <f>CONCATENATE(C743,E743,G743,I743)</f>
        <v>2</v>
      </c>
    </row>
    <row r="744" spans="1:17" x14ac:dyDescent="0.25">
      <c r="A744">
        <v>833</v>
      </c>
      <c r="D744">
        <v>80.801226000000014</v>
      </c>
      <c r="E744" s="5">
        <v>2</v>
      </c>
      <c r="P744">
        <v>1</v>
      </c>
      <c r="Q744" t="str">
        <f>CONCATENATE(C744,E744,G744,I744)</f>
        <v>2</v>
      </c>
    </row>
    <row r="745" spans="1:17" x14ac:dyDescent="0.25">
      <c r="A745">
        <v>834</v>
      </c>
      <c r="D745">
        <v>80.794712000000004</v>
      </c>
      <c r="E745" s="5">
        <v>2</v>
      </c>
      <c r="P745">
        <v>1</v>
      </c>
      <c r="Q745" t="str">
        <f>CONCATENATE(C745,E745,G745,I745)</f>
        <v>2</v>
      </c>
    </row>
    <row r="746" spans="1:17" x14ac:dyDescent="0.25">
      <c r="A746">
        <v>835</v>
      </c>
      <c r="D746">
        <v>80.786481000000009</v>
      </c>
      <c r="E746" s="5">
        <v>2</v>
      </c>
      <c r="P746">
        <v>1</v>
      </c>
      <c r="Q746" t="str">
        <f>CONCATENATE(C746,E746,G746,I746)</f>
        <v>2</v>
      </c>
    </row>
    <row r="747" spans="1:17" x14ac:dyDescent="0.25">
      <c r="A747">
        <v>836</v>
      </c>
      <c r="D747">
        <v>80.794611000000003</v>
      </c>
      <c r="E747" s="5">
        <v>2</v>
      </c>
      <c r="P747">
        <v>1</v>
      </c>
      <c r="Q747" t="str">
        <f>CONCATENATE(C747,E747,G747,I747)</f>
        <v>2</v>
      </c>
    </row>
    <row r="748" spans="1:17" x14ac:dyDescent="0.25">
      <c r="A748">
        <v>837</v>
      </c>
      <c r="D748">
        <v>80.781177000000014</v>
      </c>
      <c r="E748" s="5">
        <v>2</v>
      </c>
      <c r="P748">
        <v>1</v>
      </c>
      <c r="Q748" t="str">
        <f>CONCATENATE(C748,E748,G748,I748)</f>
        <v>2</v>
      </c>
    </row>
    <row r="749" spans="1:17" x14ac:dyDescent="0.25">
      <c r="A749">
        <v>838</v>
      </c>
      <c r="D749">
        <v>80.787541000000004</v>
      </c>
      <c r="E749" s="5">
        <v>2</v>
      </c>
      <c r="F749">
        <v>76.188280000000006</v>
      </c>
      <c r="G749" s="2">
        <v>3</v>
      </c>
      <c r="P749">
        <v>2</v>
      </c>
      <c r="Q749" t="str">
        <f>CONCATENATE(C749,E749,G749,I749)</f>
        <v>23</v>
      </c>
    </row>
    <row r="750" spans="1:17" x14ac:dyDescent="0.25">
      <c r="A750">
        <v>839</v>
      </c>
      <c r="D750">
        <v>80.801681000000002</v>
      </c>
      <c r="E750" s="5">
        <v>2</v>
      </c>
      <c r="F750">
        <v>76.185200000000009</v>
      </c>
      <c r="G750" s="2">
        <v>3</v>
      </c>
      <c r="P750">
        <v>2</v>
      </c>
      <c r="Q750" t="str">
        <f>CONCATENATE(C750,E750,G750,I750)</f>
        <v>23</v>
      </c>
    </row>
    <row r="751" spans="1:17" x14ac:dyDescent="0.25">
      <c r="A751">
        <v>840</v>
      </c>
      <c r="D751">
        <v>80.789661000000009</v>
      </c>
      <c r="E751" s="5">
        <v>2</v>
      </c>
      <c r="F751">
        <v>76.133082000000002</v>
      </c>
      <c r="G751" s="2">
        <v>3</v>
      </c>
      <c r="P751">
        <v>2</v>
      </c>
      <c r="Q751" t="str">
        <f>CONCATENATE(C751,E751,G751,I751)</f>
        <v>23</v>
      </c>
    </row>
    <row r="752" spans="1:17" x14ac:dyDescent="0.25">
      <c r="A752">
        <v>841</v>
      </c>
      <c r="D752">
        <v>80.791783000000009</v>
      </c>
      <c r="E752" s="5">
        <v>2</v>
      </c>
      <c r="F752">
        <v>76.131314000000003</v>
      </c>
      <c r="G752" s="2">
        <v>3</v>
      </c>
      <c r="P752">
        <v>2</v>
      </c>
      <c r="Q752" t="str">
        <f>CONCATENATE(C752,E752,G752,I752)</f>
        <v>23</v>
      </c>
    </row>
    <row r="753" spans="1:17" x14ac:dyDescent="0.25">
      <c r="A753">
        <v>842</v>
      </c>
      <c r="D753">
        <v>80.748754000000005</v>
      </c>
      <c r="E753" s="5">
        <v>2</v>
      </c>
      <c r="F753">
        <v>76.121264000000011</v>
      </c>
      <c r="G753" s="2">
        <v>3</v>
      </c>
      <c r="P753">
        <v>2</v>
      </c>
      <c r="Q753" t="str">
        <f>CONCATENATE(C753,E753,G753,I753)</f>
        <v>23</v>
      </c>
    </row>
    <row r="754" spans="1:17" x14ac:dyDescent="0.25">
      <c r="A754">
        <v>843</v>
      </c>
      <c r="D754">
        <v>80.693252000000001</v>
      </c>
      <c r="E754" s="5">
        <v>2</v>
      </c>
      <c r="F754">
        <v>76.10459800000001</v>
      </c>
      <c r="G754" s="2">
        <v>3</v>
      </c>
      <c r="P754">
        <v>2</v>
      </c>
      <c r="Q754" t="str">
        <f>CONCATENATE(C754,E754,G754,I754)</f>
        <v>23</v>
      </c>
    </row>
    <row r="755" spans="1:17" x14ac:dyDescent="0.25">
      <c r="A755">
        <v>844</v>
      </c>
      <c r="D755">
        <v>80.792742000000004</v>
      </c>
      <c r="E755" s="5">
        <v>2</v>
      </c>
      <c r="F755">
        <v>76.122678000000008</v>
      </c>
      <c r="G755" s="2">
        <v>3</v>
      </c>
      <c r="P755">
        <v>2</v>
      </c>
      <c r="Q755" t="str">
        <f>CONCATENATE(C755,E755,G755,I755)</f>
        <v>23</v>
      </c>
    </row>
    <row r="756" spans="1:17" x14ac:dyDescent="0.25">
      <c r="A756">
        <v>845</v>
      </c>
      <c r="F756">
        <v>76.162019000000001</v>
      </c>
      <c r="G756" s="2">
        <v>3</v>
      </c>
      <c r="H756">
        <v>80.052427000000009</v>
      </c>
      <c r="I756" s="4">
        <v>4</v>
      </c>
      <c r="P756">
        <v>2</v>
      </c>
      <c r="Q756" t="str">
        <f>CONCATENATE(C756,E756,G756,I756)</f>
        <v>34</v>
      </c>
    </row>
    <row r="757" spans="1:17" x14ac:dyDescent="0.25">
      <c r="A757">
        <v>846</v>
      </c>
      <c r="F757">
        <v>76.154192000000009</v>
      </c>
      <c r="G757" s="2">
        <v>3</v>
      </c>
      <c r="H757">
        <v>80.044902000000008</v>
      </c>
      <c r="I757" s="4">
        <v>4</v>
      </c>
      <c r="P757">
        <v>2</v>
      </c>
      <c r="Q757" t="str">
        <f>CONCATENATE(C757,E757,G757,I757)</f>
        <v>34</v>
      </c>
    </row>
    <row r="758" spans="1:17" x14ac:dyDescent="0.25">
      <c r="A758">
        <v>847</v>
      </c>
      <c r="F758">
        <v>76.135253000000006</v>
      </c>
      <c r="G758" s="2">
        <v>3</v>
      </c>
      <c r="H758">
        <v>79.98990400000001</v>
      </c>
      <c r="I758" s="4">
        <v>4</v>
      </c>
      <c r="P758">
        <v>2</v>
      </c>
      <c r="Q758" t="str">
        <f>CONCATENATE(C758,E758,G758,I758)</f>
        <v>34</v>
      </c>
    </row>
    <row r="759" spans="1:17" x14ac:dyDescent="0.25">
      <c r="A759">
        <v>848</v>
      </c>
      <c r="F759">
        <v>76.139445000000009</v>
      </c>
      <c r="G759" s="2">
        <v>3</v>
      </c>
      <c r="H759">
        <v>80.017277000000007</v>
      </c>
      <c r="I759" s="4">
        <v>4</v>
      </c>
      <c r="P759">
        <v>2</v>
      </c>
      <c r="Q759" t="str">
        <f>CONCATENATE(C759,E759,G759,I759)</f>
        <v>34</v>
      </c>
    </row>
    <row r="760" spans="1:17" x14ac:dyDescent="0.25">
      <c r="A760">
        <v>849</v>
      </c>
      <c r="F760">
        <v>76.158837000000005</v>
      </c>
      <c r="G760" s="2">
        <v>3</v>
      </c>
      <c r="H760">
        <v>80.013641000000007</v>
      </c>
      <c r="I760" s="4">
        <v>4</v>
      </c>
      <c r="P760">
        <v>2</v>
      </c>
      <c r="Q760" t="str">
        <f>CONCATENATE(C760,E760,G760,I760)</f>
        <v>34</v>
      </c>
    </row>
    <row r="761" spans="1:17" x14ac:dyDescent="0.25">
      <c r="A761">
        <v>850</v>
      </c>
      <c r="F761">
        <v>76.188280000000006</v>
      </c>
      <c r="G761" s="2">
        <v>3</v>
      </c>
      <c r="H761">
        <v>80.020509000000004</v>
      </c>
      <c r="I761" s="4">
        <v>4</v>
      </c>
      <c r="P761">
        <v>2</v>
      </c>
      <c r="Q761" t="str">
        <f>CONCATENATE(C761,E761,G761,I761)</f>
        <v>34</v>
      </c>
    </row>
    <row r="762" spans="1:17" x14ac:dyDescent="0.25">
      <c r="A762">
        <v>851</v>
      </c>
      <c r="B762">
        <v>93.023028000000011</v>
      </c>
      <c r="C762" s="3">
        <v>1</v>
      </c>
      <c r="F762">
        <v>76.188280000000006</v>
      </c>
      <c r="G762" s="2">
        <v>3</v>
      </c>
      <c r="H762">
        <v>80.040104000000014</v>
      </c>
      <c r="I762" s="4">
        <v>4</v>
      </c>
      <c r="P762">
        <v>3</v>
      </c>
      <c r="Q762" t="str">
        <f>CONCATENATE(C762,E762,G762,I762)</f>
        <v>134</v>
      </c>
    </row>
    <row r="763" spans="1:17" x14ac:dyDescent="0.25">
      <c r="A763">
        <v>852</v>
      </c>
      <c r="B763">
        <v>92.998583000000011</v>
      </c>
      <c r="C763" s="3">
        <v>1</v>
      </c>
      <c r="H763">
        <v>80.02328700000001</v>
      </c>
      <c r="I763" s="4">
        <v>4</v>
      </c>
      <c r="P763">
        <v>2</v>
      </c>
      <c r="Q763" t="str">
        <f>CONCATENATE(C763,E763,G763,I763)</f>
        <v>14</v>
      </c>
    </row>
    <row r="764" spans="1:17" x14ac:dyDescent="0.25">
      <c r="A764">
        <v>853</v>
      </c>
      <c r="B764">
        <v>93.027877000000004</v>
      </c>
      <c r="C764" s="3">
        <v>1</v>
      </c>
      <c r="H764">
        <v>80.006166000000007</v>
      </c>
      <c r="I764" s="4">
        <v>4</v>
      </c>
      <c r="P764">
        <v>2</v>
      </c>
      <c r="Q764" t="str">
        <f>CONCATENATE(C764,E764,G764,I764)</f>
        <v>14</v>
      </c>
    </row>
    <row r="765" spans="1:17" x14ac:dyDescent="0.25">
      <c r="A765">
        <v>854</v>
      </c>
      <c r="B765">
        <v>93.038836000000003</v>
      </c>
      <c r="C765" s="3">
        <v>1</v>
      </c>
      <c r="H765">
        <v>80.052427000000009</v>
      </c>
      <c r="I765" s="4">
        <v>4</v>
      </c>
      <c r="P765">
        <v>2</v>
      </c>
      <c r="Q765" t="str">
        <f>CONCATENATE(C765,E765,G765,I765)</f>
        <v>14</v>
      </c>
    </row>
    <row r="766" spans="1:17" x14ac:dyDescent="0.25">
      <c r="A766">
        <v>855</v>
      </c>
      <c r="B766">
        <v>93.04131000000001</v>
      </c>
      <c r="C766" s="3">
        <v>1</v>
      </c>
      <c r="H766">
        <v>80.052427000000009</v>
      </c>
      <c r="I766" s="4">
        <v>4</v>
      </c>
      <c r="P766">
        <v>2</v>
      </c>
      <c r="Q766" t="str">
        <f>CONCATENATE(C766,E766,G766,I766)</f>
        <v>14</v>
      </c>
    </row>
    <row r="767" spans="1:17" x14ac:dyDescent="0.25">
      <c r="A767">
        <v>856</v>
      </c>
      <c r="B767">
        <v>93.03570400000001</v>
      </c>
      <c r="C767" s="3">
        <v>1</v>
      </c>
      <c r="H767">
        <v>80.052427000000009</v>
      </c>
      <c r="I767" s="4">
        <v>4</v>
      </c>
      <c r="P767">
        <v>2</v>
      </c>
      <c r="Q767" t="str">
        <f>CONCATENATE(C767,E767,G767,I767)</f>
        <v>14</v>
      </c>
    </row>
    <row r="768" spans="1:17" x14ac:dyDescent="0.25">
      <c r="A768">
        <v>857</v>
      </c>
      <c r="B768">
        <v>92.999140000000011</v>
      </c>
      <c r="C768" s="3">
        <v>1</v>
      </c>
      <c r="P768">
        <v>1</v>
      </c>
      <c r="Q768" t="str">
        <f>CONCATENATE(C768,E768,G768,I768)</f>
        <v>1</v>
      </c>
    </row>
    <row r="769" spans="1:17" x14ac:dyDescent="0.25">
      <c r="A769">
        <v>858</v>
      </c>
      <c r="B769">
        <v>92.994494000000003</v>
      </c>
      <c r="C769" s="3">
        <v>1</v>
      </c>
      <c r="P769">
        <v>1</v>
      </c>
      <c r="Q769" t="str">
        <f>CONCATENATE(C769,E769,G769,I769)</f>
        <v>1</v>
      </c>
    </row>
    <row r="770" spans="1:17" x14ac:dyDescent="0.25">
      <c r="A770">
        <v>859</v>
      </c>
      <c r="B770">
        <v>92.984950000000012</v>
      </c>
      <c r="C770" s="3">
        <v>1</v>
      </c>
      <c r="P770">
        <v>1</v>
      </c>
      <c r="Q770" t="str">
        <f>CONCATENATE(C770,E770,G770,I770)</f>
        <v>1</v>
      </c>
    </row>
    <row r="771" spans="1:17" x14ac:dyDescent="0.25">
      <c r="A771">
        <v>860</v>
      </c>
      <c r="B771">
        <v>92.990403000000015</v>
      </c>
      <c r="C771" s="3">
        <v>1</v>
      </c>
      <c r="P771">
        <v>1</v>
      </c>
      <c r="Q771" t="str">
        <f>CONCATENATE(C771,E771,G771,I771)</f>
        <v>1</v>
      </c>
    </row>
    <row r="772" spans="1:17" x14ac:dyDescent="0.25">
      <c r="A772">
        <v>861</v>
      </c>
      <c r="B772">
        <v>93.073378000000005</v>
      </c>
      <c r="C772" s="3">
        <v>1</v>
      </c>
      <c r="P772">
        <v>1</v>
      </c>
      <c r="Q772" t="str">
        <f>CONCATENATE(C772,E772,G772,I772)</f>
        <v>1</v>
      </c>
    </row>
    <row r="773" spans="1:17" x14ac:dyDescent="0.25">
      <c r="A773">
        <v>862</v>
      </c>
      <c r="B773">
        <v>93.023028000000011</v>
      </c>
      <c r="C773" s="3">
        <v>1</v>
      </c>
      <c r="D773">
        <v>101.49709000000001</v>
      </c>
      <c r="E773" s="5">
        <v>2</v>
      </c>
      <c r="P773">
        <v>2</v>
      </c>
      <c r="Q773" t="str">
        <f>CONCATENATE(C773,E773,G773,I773)</f>
        <v>12</v>
      </c>
    </row>
    <row r="774" spans="1:17" x14ac:dyDescent="0.25">
      <c r="A774">
        <v>863</v>
      </c>
      <c r="D774">
        <v>101.46568000000001</v>
      </c>
      <c r="E774" s="5">
        <v>2</v>
      </c>
      <c r="P774">
        <v>1</v>
      </c>
      <c r="Q774" t="str">
        <f>CONCATENATE(C774,E774,G774,I774)</f>
        <v>2</v>
      </c>
    </row>
    <row r="775" spans="1:17" x14ac:dyDescent="0.25">
      <c r="A775">
        <v>864</v>
      </c>
      <c r="D775">
        <v>101.49542700000001</v>
      </c>
      <c r="E775" s="5">
        <v>2</v>
      </c>
      <c r="P775">
        <v>1</v>
      </c>
      <c r="Q775" t="str">
        <f>CONCATENATE(C775,E775,G775,I775)</f>
        <v>2</v>
      </c>
    </row>
    <row r="776" spans="1:17" x14ac:dyDescent="0.25">
      <c r="A776">
        <v>865</v>
      </c>
      <c r="D776">
        <v>101.496083</v>
      </c>
      <c r="E776" s="5">
        <v>2</v>
      </c>
      <c r="F776">
        <v>94.460076000000015</v>
      </c>
      <c r="G776" s="2">
        <v>3</v>
      </c>
      <c r="P776">
        <v>2</v>
      </c>
      <c r="Q776" t="str">
        <f>CONCATENATE(C776,E776,G776,I776)</f>
        <v>23</v>
      </c>
    </row>
    <row r="777" spans="1:17" x14ac:dyDescent="0.25">
      <c r="A777">
        <v>866</v>
      </c>
      <c r="D777">
        <v>101.50153400000001</v>
      </c>
      <c r="E777" s="5">
        <v>2</v>
      </c>
      <c r="F777">
        <v>94.615824000000003</v>
      </c>
      <c r="G777" s="2">
        <v>3</v>
      </c>
      <c r="P777">
        <v>2</v>
      </c>
      <c r="Q777" t="str">
        <f>CONCATENATE(C777,E777,G777,I777)</f>
        <v>23</v>
      </c>
    </row>
    <row r="778" spans="1:17" x14ac:dyDescent="0.25">
      <c r="A778">
        <v>867</v>
      </c>
      <c r="D778">
        <v>101.51517200000001</v>
      </c>
      <c r="E778" s="5">
        <v>2</v>
      </c>
      <c r="F778">
        <v>94.563655000000011</v>
      </c>
      <c r="G778" s="2">
        <v>3</v>
      </c>
      <c r="P778">
        <v>2</v>
      </c>
      <c r="Q778" t="str">
        <f>CONCATENATE(C778,E778,G778,I778)</f>
        <v>23</v>
      </c>
    </row>
    <row r="779" spans="1:17" x14ac:dyDescent="0.25">
      <c r="A779">
        <v>868</v>
      </c>
      <c r="D779">
        <v>101.45532700000001</v>
      </c>
      <c r="E779" s="5">
        <v>2</v>
      </c>
      <c r="F779">
        <v>94.554667000000009</v>
      </c>
      <c r="G779" s="2">
        <v>3</v>
      </c>
      <c r="P779">
        <v>2</v>
      </c>
      <c r="Q779" t="str">
        <f>CONCATENATE(C779,E779,G779,I779)</f>
        <v>23</v>
      </c>
    </row>
    <row r="780" spans="1:17" x14ac:dyDescent="0.25">
      <c r="A780">
        <v>869</v>
      </c>
      <c r="D780">
        <v>101.45113400000001</v>
      </c>
      <c r="E780" s="5">
        <v>2</v>
      </c>
      <c r="F780">
        <v>94.557496000000015</v>
      </c>
      <c r="G780" s="2">
        <v>3</v>
      </c>
      <c r="P780">
        <v>2</v>
      </c>
      <c r="Q780" t="str">
        <f>CONCATENATE(C780,E780,G780,I780)</f>
        <v>23</v>
      </c>
    </row>
    <row r="781" spans="1:17" x14ac:dyDescent="0.25">
      <c r="A781">
        <v>870</v>
      </c>
      <c r="D781">
        <v>101.52976700000001</v>
      </c>
      <c r="E781" s="5">
        <v>2</v>
      </c>
      <c r="F781">
        <v>94.525729000000013</v>
      </c>
      <c r="G781" s="2">
        <v>3</v>
      </c>
      <c r="P781">
        <v>2</v>
      </c>
      <c r="Q781" t="str">
        <f>CONCATENATE(C781,E781,G781,I781)</f>
        <v>23</v>
      </c>
    </row>
    <row r="782" spans="1:17" x14ac:dyDescent="0.25">
      <c r="A782">
        <v>871</v>
      </c>
      <c r="D782">
        <v>101.493756</v>
      </c>
      <c r="E782" s="5">
        <v>2</v>
      </c>
      <c r="F782">
        <v>94.569617000000008</v>
      </c>
      <c r="G782" s="2">
        <v>3</v>
      </c>
      <c r="H782">
        <v>99.820460000000011</v>
      </c>
      <c r="I782" s="4">
        <v>4</v>
      </c>
      <c r="P782">
        <v>3</v>
      </c>
      <c r="Q782" t="str">
        <f>CONCATENATE(C782,E782,G782,I782)</f>
        <v>234</v>
      </c>
    </row>
    <row r="783" spans="1:17" x14ac:dyDescent="0.25">
      <c r="A783">
        <v>872</v>
      </c>
      <c r="F783">
        <v>94.514315000000011</v>
      </c>
      <c r="G783" s="2">
        <v>3</v>
      </c>
      <c r="H783">
        <v>99.789601000000005</v>
      </c>
      <c r="I783" s="4">
        <v>4</v>
      </c>
      <c r="P783">
        <v>2</v>
      </c>
      <c r="Q783" t="str">
        <f>CONCATENATE(C783,E783,G783,I783)</f>
        <v>34</v>
      </c>
    </row>
    <row r="784" spans="1:17" x14ac:dyDescent="0.25">
      <c r="A784">
        <v>873</v>
      </c>
      <c r="F784">
        <v>94.530072000000004</v>
      </c>
      <c r="G784" s="2">
        <v>3</v>
      </c>
      <c r="H784">
        <v>99.759097000000011</v>
      </c>
      <c r="I784" s="4">
        <v>4</v>
      </c>
      <c r="P784">
        <v>2</v>
      </c>
      <c r="Q784" t="str">
        <f>CONCATENATE(C784,E784,G784,I784)</f>
        <v>34</v>
      </c>
    </row>
    <row r="785" spans="1:17" x14ac:dyDescent="0.25">
      <c r="A785">
        <v>874</v>
      </c>
      <c r="F785">
        <v>94.561991000000006</v>
      </c>
      <c r="G785" s="2">
        <v>3</v>
      </c>
      <c r="H785">
        <v>99.800107000000011</v>
      </c>
      <c r="I785" s="4">
        <v>4</v>
      </c>
      <c r="P785">
        <v>2</v>
      </c>
      <c r="Q785" t="str">
        <f>CONCATENATE(C785,E785,G785,I785)</f>
        <v>34</v>
      </c>
    </row>
    <row r="786" spans="1:17" x14ac:dyDescent="0.25">
      <c r="A786">
        <v>875</v>
      </c>
      <c r="F786">
        <v>94.460076000000015</v>
      </c>
      <c r="G786" s="2">
        <v>3</v>
      </c>
      <c r="H786">
        <v>99.821622000000005</v>
      </c>
      <c r="I786" s="4">
        <v>4</v>
      </c>
      <c r="P786">
        <v>2</v>
      </c>
      <c r="Q786" t="str">
        <f>CONCATENATE(C786,E786,G786,I786)</f>
        <v>34</v>
      </c>
    </row>
    <row r="787" spans="1:17" x14ac:dyDescent="0.25">
      <c r="A787">
        <v>876</v>
      </c>
      <c r="H787">
        <v>99.84954900000001</v>
      </c>
      <c r="I787" s="4">
        <v>4</v>
      </c>
      <c r="P787">
        <v>1</v>
      </c>
      <c r="Q787" t="str">
        <f>CONCATENATE(C787,E787,G787,I787)</f>
        <v>4</v>
      </c>
    </row>
    <row r="788" spans="1:17" x14ac:dyDescent="0.25">
      <c r="A788">
        <v>877</v>
      </c>
      <c r="B788">
        <v>116.61248500000001</v>
      </c>
      <c r="C788" s="3">
        <v>1</v>
      </c>
      <c r="H788">
        <v>99.791522000000015</v>
      </c>
      <c r="I788" s="4">
        <v>4</v>
      </c>
      <c r="P788">
        <v>2</v>
      </c>
      <c r="Q788" t="str">
        <f>CONCATENATE(C788,E788,G788,I788)</f>
        <v>14</v>
      </c>
    </row>
    <row r="789" spans="1:17" x14ac:dyDescent="0.25">
      <c r="A789">
        <v>878</v>
      </c>
      <c r="B789">
        <v>116.607888</v>
      </c>
      <c r="C789" s="3">
        <v>1</v>
      </c>
      <c r="H789">
        <v>99.833186000000012</v>
      </c>
      <c r="I789" s="4">
        <v>4</v>
      </c>
      <c r="P789">
        <v>2</v>
      </c>
      <c r="Q789" t="str">
        <f>CONCATENATE(C789,E789,G789,I789)</f>
        <v>14</v>
      </c>
    </row>
    <row r="790" spans="1:17" x14ac:dyDescent="0.25">
      <c r="A790">
        <v>879</v>
      </c>
      <c r="B790">
        <v>116.617383</v>
      </c>
      <c r="C790" s="3">
        <v>1</v>
      </c>
      <c r="H790">
        <v>99.820460000000011</v>
      </c>
      <c r="I790" s="4">
        <v>4</v>
      </c>
      <c r="P790">
        <v>2</v>
      </c>
      <c r="Q790" t="str">
        <f>CONCATENATE(C790,E790,G790,I790)</f>
        <v>14</v>
      </c>
    </row>
    <row r="791" spans="1:17" x14ac:dyDescent="0.25">
      <c r="A791">
        <v>880</v>
      </c>
      <c r="B791">
        <v>116.60117000000001</v>
      </c>
      <c r="C791" s="3">
        <v>1</v>
      </c>
      <c r="H791">
        <v>99.820460000000011</v>
      </c>
      <c r="I791" s="4">
        <v>4</v>
      </c>
      <c r="P791">
        <v>2</v>
      </c>
      <c r="Q791" t="str">
        <f>CONCATENATE(C791,E791,G791,I791)</f>
        <v>14</v>
      </c>
    </row>
    <row r="792" spans="1:17" x14ac:dyDescent="0.25">
      <c r="A792">
        <v>881</v>
      </c>
      <c r="B792">
        <v>116.621773</v>
      </c>
      <c r="C792" s="3">
        <v>1</v>
      </c>
      <c r="P792">
        <v>1</v>
      </c>
      <c r="Q792" t="str">
        <f>CONCATENATE(C792,E792,G792,I792)</f>
        <v>1</v>
      </c>
    </row>
    <row r="793" spans="1:17" x14ac:dyDescent="0.25">
      <c r="A793">
        <v>882</v>
      </c>
      <c r="B793">
        <v>116.643235</v>
      </c>
      <c r="C793" s="3">
        <v>1</v>
      </c>
      <c r="P793">
        <v>1</v>
      </c>
      <c r="Q793" t="str">
        <f>CONCATENATE(C793,E793,G793,I793)</f>
        <v>1</v>
      </c>
    </row>
    <row r="794" spans="1:17" x14ac:dyDescent="0.25">
      <c r="A794">
        <v>883</v>
      </c>
      <c r="B794">
        <v>116.63030700000002</v>
      </c>
      <c r="C794" s="3">
        <v>1</v>
      </c>
      <c r="P794">
        <v>1</v>
      </c>
      <c r="Q794" t="str">
        <f>CONCATENATE(C794,E794,G794,I794)</f>
        <v>1</v>
      </c>
    </row>
    <row r="795" spans="1:17" x14ac:dyDescent="0.25">
      <c r="A795">
        <v>884</v>
      </c>
      <c r="B795">
        <v>116.633137</v>
      </c>
      <c r="C795" s="3">
        <v>1</v>
      </c>
      <c r="D795">
        <v>123.07018300000001</v>
      </c>
      <c r="E795" s="5">
        <v>2</v>
      </c>
      <c r="P795">
        <v>2</v>
      </c>
      <c r="Q795" t="str">
        <f>CONCATENATE(C795,E795,G795,I795)</f>
        <v>12</v>
      </c>
    </row>
    <row r="796" spans="1:17" x14ac:dyDescent="0.25">
      <c r="A796">
        <v>885</v>
      </c>
      <c r="B796">
        <v>116.61505600000001</v>
      </c>
      <c r="C796" s="3">
        <v>1</v>
      </c>
      <c r="D796">
        <v>123.08129600000001</v>
      </c>
      <c r="E796" s="5">
        <v>2</v>
      </c>
      <c r="P796">
        <v>2</v>
      </c>
      <c r="Q796" t="str">
        <f>CONCATENATE(C796,E796,G796,I796)</f>
        <v>12</v>
      </c>
    </row>
    <row r="797" spans="1:17" x14ac:dyDescent="0.25">
      <c r="A797">
        <v>886</v>
      </c>
      <c r="B797">
        <v>116.61248500000001</v>
      </c>
      <c r="C797" s="3">
        <v>1</v>
      </c>
      <c r="D797">
        <v>123.069321</v>
      </c>
      <c r="E797" s="5">
        <v>2</v>
      </c>
      <c r="P797">
        <v>2</v>
      </c>
      <c r="Q797" t="str">
        <f>CONCATENATE(C797,E797,G797,I797)</f>
        <v>12</v>
      </c>
    </row>
    <row r="798" spans="1:17" x14ac:dyDescent="0.25">
      <c r="A798">
        <v>887</v>
      </c>
      <c r="D798">
        <v>123.04680300000001</v>
      </c>
      <c r="E798" s="5">
        <v>2</v>
      </c>
      <c r="P798">
        <v>1</v>
      </c>
      <c r="Q798" t="str">
        <f>CONCATENATE(C798,E798,G798,I798)</f>
        <v>2</v>
      </c>
    </row>
    <row r="799" spans="1:17" x14ac:dyDescent="0.25">
      <c r="A799">
        <v>888</v>
      </c>
      <c r="D799">
        <v>123.031193</v>
      </c>
      <c r="E799" s="5">
        <v>2</v>
      </c>
      <c r="P799">
        <v>1</v>
      </c>
      <c r="Q799" t="str">
        <f>CONCATENATE(C799,E799,G799,I799)</f>
        <v>2</v>
      </c>
    </row>
    <row r="800" spans="1:17" x14ac:dyDescent="0.25">
      <c r="A800">
        <v>889</v>
      </c>
      <c r="D800">
        <v>123.04987800000001</v>
      </c>
      <c r="E800" s="5">
        <v>2</v>
      </c>
      <c r="P800">
        <v>1</v>
      </c>
      <c r="Q800" t="str">
        <f>CONCATENATE(C800,E800,G800,I800)</f>
        <v>2</v>
      </c>
    </row>
    <row r="801" spans="1:17" x14ac:dyDescent="0.25">
      <c r="A801">
        <v>890</v>
      </c>
      <c r="D801">
        <v>123.072755</v>
      </c>
      <c r="E801" s="5">
        <v>2</v>
      </c>
      <c r="P801">
        <v>1</v>
      </c>
      <c r="Q801" t="str">
        <f>CONCATENATE(C801,E801,G801,I801)</f>
        <v>2</v>
      </c>
    </row>
    <row r="802" spans="1:17" x14ac:dyDescent="0.25">
      <c r="A802">
        <v>891</v>
      </c>
      <c r="D802">
        <v>123.04185200000001</v>
      </c>
      <c r="E802" s="5">
        <v>2</v>
      </c>
      <c r="P802">
        <v>1</v>
      </c>
      <c r="Q802" t="str">
        <f>CONCATENATE(C802,E802,G802,I802)</f>
        <v>2</v>
      </c>
    </row>
    <row r="803" spans="1:17" x14ac:dyDescent="0.25">
      <c r="A803">
        <v>892</v>
      </c>
      <c r="D803">
        <v>123.07018300000001</v>
      </c>
      <c r="E803" s="5">
        <v>2</v>
      </c>
      <c r="F803">
        <v>120.20442300000001</v>
      </c>
      <c r="G803" s="2">
        <v>3</v>
      </c>
      <c r="P803">
        <v>2</v>
      </c>
      <c r="Q803" t="str">
        <f>CONCATENATE(C803,E803,G803,I803)</f>
        <v>23</v>
      </c>
    </row>
    <row r="804" spans="1:17" x14ac:dyDescent="0.25">
      <c r="A804">
        <v>893</v>
      </c>
      <c r="F804">
        <v>120.21148700000001</v>
      </c>
      <c r="G804" s="2">
        <v>3</v>
      </c>
      <c r="P804">
        <v>1</v>
      </c>
      <c r="Q804" t="str">
        <f>CONCATENATE(C804,E804,G804,I804)</f>
        <v>3</v>
      </c>
    </row>
    <row r="805" spans="1:17" x14ac:dyDescent="0.25">
      <c r="A805">
        <v>894</v>
      </c>
      <c r="F805">
        <v>120.19851</v>
      </c>
      <c r="G805" s="2">
        <v>3</v>
      </c>
      <c r="H805">
        <v>123.684746</v>
      </c>
      <c r="I805" s="4">
        <v>4</v>
      </c>
      <c r="P805">
        <v>2</v>
      </c>
      <c r="Q805" t="str">
        <f>CONCATENATE(C805,E805,G805,I805)</f>
        <v>34</v>
      </c>
    </row>
    <row r="806" spans="1:17" x14ac:dyDescent="0.25">
      <c r="A806">
        <v>895</v>
      </c>
      <c r="F806">
        <v>120.23649300000001</v>
      </c>
      <c r="G806" s="2">
        <v>3</v>
      </c>
      <c r="H806">
        <v>123.693635</v>
      </c>
      <c r="I806" s="4">
        <v>4</v>
      </c>
      <c r="P806">
        <v>2</v>
      </c>
      <c r="Q806" t="str">
        <f>CONCATENATE(C806,E806,G806,I806)</f>
        <v>34</v>
      </c>
    </row>
    <row r="807" spans="1:17" x14ac:dyDescent="0.25">
      <c r="A807">
        <v>896</v>
      </c>
      <c r="F807">
        <v>120.240781</v>
      </c>
      <c r="G807" s="2">
        <v>3</v>
      </c>
      <c r="H807">
        <v>123.719289</v>
      </c>
      <c r="I807" s="4">
        <v>4</v>
      </c>
      <c r="P807">
        <v>2</v>
      </c>
      <c r="Q807" t="str">
        <f>CONCATENATE(C807,E807,G807,I807)</f>
        <v>34</v>
      </c>
    </row>
    <row r="808" spans="1:17" x14ac:dyDescent="0.25">
      <c r="A808">
        <v>897</v>
      </c>
      <c r="F808">
        <v>120.21659200000001</v>
      </c>
      <c r="G808" s="2">
        <v>3</v>
      </c>
      <c r="H808">
        <v>123.701516</v>
      </c>
      <c r="I808" s="4">
        <v>4</v>
      </c>
      <c r="P808">
        <v>2</v>
      </c>
      <c r="Q808" t="str">
        <f>CONCATENATE(C808,E808,G808,I808)</f>
        <v>34</v>
      </c>
    </row>
    <row r="809" spans="1:17" x14ac:dyDescent="0.25">
      <c r="A809">
        <v>898</v>
      </c>
      <c r="B809">
        <v>136.25834300000002</v>
      </c>
      <c r="C809" s="3">
        <v>1</v>
      </c>
      <c r="F809">
        <v>120.18270200000001</v>
      </c>
      <c r="G809" s="2">
        <v>3</v>
      </c>
      <c r="H809">
        <v>123.715554</v>
      </c>
      <c r="I809" s="4">
        <v>4</v>
      </c>
      <c r="P809">
        <v>3</v>
      </c>
      <c r="Q809" t="str">
        <f>CONCATENATE(C809,E809,G809,I809)</f>
        <v>134</v>
      </c>
    </row>
    <row r="810" spans="1:17" x14ac:dyDescent="0.25">
      <c r="A810">
        <v>899</v>
      </c>
      <c r="B810">
        <v>136.25834300000002</v>
      </c>
      <c r="C810" s="3">
        <v>1</v>
      </c>
      <c r="F810">
        <v>120.20442300000001</v>
      </c>
      <c r="G810" s="2">
        <v>3</v>
      </c>
      <c r="H810">
        <v>123.70762300000001</v>
      </c>
      <c r="I810" s="4">
        <v>4</v>
      </c>
      <c r="P810">
        <v>3</v>
      </c>
      <c r="Q810" t="str">
        <f>CONCATENATE(C810,E810,G810,I810)</f>
        <v>134</v>
      </c>
    </row>
    <row r="811" spans="1:17" x14ac:dyDescent="0.25">
      <c r="A811">
        <v>900</v>
      </c>
      <c r="B811">
        <v>136.25834300000002</v>
      </c>
      <c r="C811" s="3">
        <v>1</v>
      </c>
      <c r="H811">
        <v>123.727475</v>
      </c>
      <c r="I811" s="4">
        <v>4</v>
      </c>
      <c r="P811">
        <v>2</v>
      </c>
      <c r="Q811" t="str">
        <f>CONCATENATE(C811,E811,G811,I811)</f>
        <v>14</v>
      </c>
    </row>
    <row r="812" spans="1:17" x14ac:dyDescent="0.25">
      <c r="A812">
        <v>901</v>
      </c>
      <c r="B812">
        <v>136.25834300000002</v>
      </c>
      <c r="C812" s="3">
        <v>1</v>
      </c>
      <c r="H812">
        <v>123.74828000000001</v>
      </c>
      <c r="I812" s="4">
        <v>4</v>
      </c>
      <c r="P812">
        <v>2</v>
      </c>
      <c r="Q812" t="str">
        <f>CONCATENATE(C812,E812,G812,I812)</f>
        <v>14</v>
      </c>
    </row>
    <row r="813" spans="1:17" x14ac:dyDescent="0.25">
      <c r="A813">
        <v>902</v>
      </c>
      <c r="B813">
        <v>136.25834300000002</v>
      </c>
      <c r="C813" s="3">
        <v>1</v>
      </c>
      <c r="H813">
        <v>123.74842900000002</v>
      </c>
      <c r="I813" s="4">
        <v>4</v>
      </c>
      <c r="P813">
        <v>2</v>
      </c>
      <c r="Q813" t="str">
        <f>CONCATENATE(C813,E813,G813,I813)</f>
        <v>14</v>
      </c>
    </row>
    <row r="814" spans="1:17" x14ac:dyDescent="0.25">
      <c r="A814">
        <v>903</v>
      </c>
      <c r="B814">
        <v>136.25834300000002</v>
      </c>
      <c r="C814" s="3">
        <v>1</v>
      </c>
      <c r="H814">
        <v>123.684746</v>
      </c>
      <c r="I814" s="4">
        <v>4</v>
      </c>
      <c r="P814">
        <v>2</v>
      </c>
      <c r="Q814" t="str">
        <f>CONCATENATE(C814,E814,G814,I814)</f>
        <v>14</v>
      </c>
    </row>
    <row r="815" spans="1:17" x14ac:dyDescent="0.25">
      <c r="A815">
        <v>904</v>
      </c>
      <c r="B815">
        <v>136.25834300000002</v>
      </c>
      <c r="C815" s="3">
        <v>1</v>
      </c>
      <c r="H815">
        <v>123.684746</v>
      </c>
      <c r="I815" s="4">
        <v>4</v>
      </c>
      <c r="P815">
        <v>2</v>
      </c>
      <c r="Q815" t="str">
        <f>CONCATENATE(C815,E815,G815,I815)</f>
        <v>14</v>
      </c>
    </row>
    <row r="816" spans="1:17" x14ac:dyDescent="0.25">
      <c r="A816">
        <v>905</v>
      </c>
      <c r="B816">
        <v>136.25834300000002</v>
      </c>
      <c r="C816" s="3">
        <v>1</v>
      </c>
      <c r="D816">
        <v>152.75168600000001</v>
      </c>
      <c r="E816" s="5">
        <v>2</v>
      </c>
      <c r="P816">
        <v>2</v>
      </c>
      <c r="Q816" t="str">
        <f>CONCATENATE(C816,E816,G816,I816)</f>
        <v>12</v>
      </c>
    </row>
    <row r="817" spans="1:17" x14ac:dyDescent="0.25">
      <c r="A817">
        <v>906</v>
      </c>
      <c r="B817">
        <v>136.25834300000002</v>
      </c>
      <c r="C817" s="3">
        <v>1</v>
      </c>
      <c r="D817">
        <v>152.75168600000001</v>
      </c>
      <c r="E817" s="5">
        <v>2</v>
      </c>
      <c r="P817">
        <v>2</v>
      </c>
      <c r="Q817" t="str">
        <f>CONCATENATE(C817,E817,G817,I817)</f>
        <v>12</v>
      </c>
    </row>
    <row r="818" spans="1:17" x14ac:dyDescent="0.25">
      <c r="A818">
        <v>907</v>
      </c>
      <c r="B818">
        <v>136.25834300000002</v>
      </c>
      <c r="C818" s="3">
        <v>1</v>
      </c>
      <c r="D818">
        <v>152.75168600000001</v>
      </c>
      <c r="E818" s="5">
        <v>2</v>
      </c>
      <c r="P818">
        <v>2</v>
      </c>
      <c r="Q818" t="str">
        <f>CONCATENATE(C818,E818,G818,I818)</f>
        <v>12</v>
      </c>
    </row>
    <row r="819" spans="1:17" x14ac:dyDescent="0.25">
      <c r="A819">
        <v>908</v>
      </c>
      <c r="B819">
        <v>136.25834300000002</v>
      </c>
      <c r="C819" s="3">
        <v>1</v>
      </c>
      <c r="D819">
        <v>152.75168600000001</v>
      </c>
      <c r="E819" s="5">
        <v>2</v>
      </c>
      <c r="P819">
        <v>2</v>
      </c>
      <c r="Q819" t="str">
        <f>CONCATENATE(C819,E819,G819,I819)</f>
        <v>12</v>
      </c>
    </row>
    <row r="820" spans="1:17" x14ac:dyDescent="0.25">
      <c r="A820">
        <v>909</v>
      </c>
      <c r="B820">
        <v>136.25834300000002</v>
      </c>
      <c r="C820" s="3">
        <v>1</v>
      </c>
      <c r="D820">
        <v>152.75168600000001</v>
      </c>
      <c r="E820" s="5">
        <v>2</v>
      </c>
      <c r="P820">
        <v>2</v>
      </c>
      <c r="Q820" t="str">
        <f>CONCATENATE(C820,E820,G820,I820)</f>
        <v>12</v>
      </c>
    </row>
    <row r="821" spans="1:17" x14ac:dyDescent="0.25">
      <c r="A821">
        <v>910</v>
      </c>
      <c r="D821">
        <v>152.75168600000001</v>
      </c>
      <c r="E821" s="5">
        <v>2</v>
      </c>
      <c r="P821">
        <v>1</v>
      </c>
      <c r="Q821" t="str">
        <f>CONCATENATE(C821,E821,G821,I821)</f>
        <v>2</v>
      </c>
    </row>
    <row r="822" spans="1:17" x14ac:dyDescent="0.25">
      <c r="A822">
        <v>911</v>
      </c>
      <c r="D822">
        <v>152.75168600000001</v>
      </c>
      <c r="E822" s="5">
        <v>2</v>
      </c>
      <c r="P822">
        <v>1</v>
      </c>
      <c r="Q822" t="str">
        <f>CONCATENATE(C822,E822,G822,I822)</f>
        <v>2</v>
      </c>
    </row>
    <row r="823" spans="1:17" x14ac:dyDescent="0.25">
      <c r="A823">
        <v>912</v>
      </c>
      <c r="D823">
        <v>152.75168600000001</v>
      </c>
      <c r="E823" s="5">
        <v>2</v>
      </c>
      <c r="P823">
        <v>1</v>
      </c>
      <c r="Q823" t="str">
        <f>CONCATENATE(C823,E823,G823,I823)</f>
        <v>2</v>
      </c>
    </row>
    <row r="824" spans="1:17" x14ac:dyDescent="0.25">
      <c r="A824">
        <v>913</v>
      </c>
      <c r="D824">
        <v>152.75168600000001</v>
      </c>
      <c r="E824" s="5">
        <v>2</v>
      </c>
      <c r="P824">
        <v>1</v>
      </c>
      <c r="Q824" t="str">
        <f>CONCATENATE(C824,E824,G824,I824)</f>
        <v>2</v>
      </c>
    </row>
    <row r="825" spans="1:17" x14ac:dyDescent="0.25">
      <c r="A825">
        <v>914</v>
      </c>
      <c r="D825">
        <v>152.75168600000001</v>
      </c>
      <c r="E825" s="5">
        <v>2</v>
      </c>
      <c r="F825">
        <v>150.60076100000001</v>
      </c>
      <c r="G825" s="2">
        <v>3</v>
      </c>
      <c r="P825">
        <v>2</v>
      </c>
      <c r="Q825" t="str">
        <f>CONCATENATE(C825,E825,G825,I825)</f>
        <v>23</v>
      </c>
    </row>
    <row r="826" spans="1:17" x14ac:dyDescent="0.25">
      <c r="A826">
        <v>915</v>
      </c>
      <c r="D826">
        <v>152.75168600000001</v>
      </c>
      <c r="E826" s="5">
        <v>2</v>
      </c>
      <c r="F826">
        <v>150.60076100000001</v>
      </c>
      <c r="G826" s="2">
        <v>3</v>
      </c>
      <c r="P826">
        <v>2</v>
      </c>
      <c r="Q826" t="str">
        <f>CONCATENATE(C826,E826,G826,I826)</f>
        <v>23</v>
      </c>
    </row>
    <row r="827" spans="1:17" x14ac:dyDescent="0.25">
      <c r="A827">
        <v>916</v>
      </c>
      <c r="F827">
        <v>150.60076100000001</v>
      </c>
      <c r="G827" s="2">
        <v>3</v>
      </c>
      <c r="P827">
        <v>1</v>
      </c>
      <c r="Q827" t="str">
        <f>CONCATENATE(C827,E827,G827,I827)</f>
        <v>3</v>
      </c>
    </row>
    <row r="828" spans="1:17" x14ac:dyDescent="0.25">
      <c r="A828">
        <v>917</v>
      </c>
      <c r="F828">
        <v>150.60076100000001</v>
      </c>
      <c r="G828" s="2">
        <v>3</v>
      </c>
      <c r="H828">
        <v>152.79783800000001</v>
      </c>
      <c r="I828" s="4">
        <v>4</v>
      </c>
      <c r="P828">
        <v>2</v>
      </c>
      <c r="Q828" t="str">
        <f>CONCATENATE(C828,E828,G828,I828)</f>
        <v>34</v>
      </c>
    </row>
    <row r="829" spans="1:17" x14ac:dyDescent="0.25">
      <c r="A829">
        <v>918</v>
      </c>
      <c r="F829">
        <v>150.60076100000001</v>
      </c>
      <c r="G829" s="2">
        <v>3</v>
      </c>
      <c r="H829">
        <v>152.84075899999999</v>
      </c>
      <c r="I829" s="4">
        <v>4</v>
      </c>
      <c r="P829">
        <v>2</v>
      </c>
      <c r="Q829" t="str">
        <f>CONCATENATE(C829,E829,G829,I829)</f>
        <v>34</v>
      </c>
    </row>
    <row r="830" spans="1:17" x14ac:dyDescent="0.25">
      <c r="A830">
        <v>919</v>
      </c>
      <c r="F830">
        <v>150.60076100000001</v>
      </c>
      <c r="G830" s="2">
        <v>3</v>
      </c>
      <c r="H830">
        <v>152.826267</v>
      </c>
      <c r="I830" s="4">
        <v>4</v>
      </c>
      <c r="P830">
        <v>2</v>
      </c>
      <c r="Q830" t="str">
        <f>CONCATENATE(C830,E830,G830,I830)</f>
        <v>34</v>
      </c>
    </row>
    <row r="831" spans="1:17" x14ac:dyDescent="0.25">
      <c r="A831">
        <v>920</v>
      </c>
      <c r="F831">
        <v>150.60076100000001</v>
      </c>
      <c r="G831" s="2">
        <v>3</v>
      </c>
      <c r="H831">
        <v>152.80137300000001</v>
      </c>
      <c r="I831" s="4">
        <v>4</v>
      </c>
      <c r="P831">
        <v>2</v>
      </c>
      <c r="Q831" t="str">
        <f>CONCATENATE(C831,E831,G831,I831)</f>
        <v>34</v>
      </c>
    </row>
    <row r="832" spans="1:17" x14ac:dyDescent="0.25">
      <c r="A832">
        <v>921</v>
      </c>
      <c r="F832">
        <v>150.60076100000001</v>
      </c>
      <c r="G832" s="2">
        <v>3</v>
      </c>
      <c r="H832">
        <v>152.78566899999998</v>
      </c>
      <c r="I832" s="4">
        <v>4</v>
      </c>
      <c r="P832">
        <v>2</v>
      </c>
      <c r="Q832" t="str">
        <f>CONCATENATE(C832,E832,G832,I832)</f>
        <v>34</v>
      </c>
    </row>
    <row r="833" spans="1:17" x14ac:dyDescent="0.25">
      <c r="A833">
        <v>922</v>
      </c>
      <c r="F833">
        <v>150.60076100000001</v>
      </c>
      <c r="G833" s="2">
        <v>3</v>
      </c>
      <c r="H833">
        <v>152.752241</v>
      </c>
      <c r="I833" s="4">
        <v>4</v>
      </c>
      <c r="P833">
        <v>2</v>
      </c>
      <c r="Q833" t="str">
        <f>CONCATENATE(C833,E833,G833,I833)</f>
        <v>34</v>
      </c>
    </row>
    <row r="834" spans="1:17" x14ac:dyDescent="0.25">
      <c r="A834">
        <v>923</v>
      </c>
      <c r="B834">
        <v>164.20238000000001</v>
      </c>
      <c r="C834" s="3">
        <v>1</v>
      </c>
      <c r="F834">
        <v>150.60076100000001</v>
      </c>
      <c r="G834" s="2">
        <v>3</v>
      </c>
      <c r="H834">
        <v>152.69084000000001</v>
      </c>
      <c r="I834" s="4">
        <v>4</v>
      </c>
      <c r="P834">
        <v>3</v>
      </c>
      <c r="Q834" t="str">
        <f>CONCATENATE(C834,E834,G834,I834)</f>
        <v>134</v>
      </c>
    </row>
    <row r="835" spans="1:17" x14ac:dyDescent="0.25">
      <c r="A835">
        <v>924</v>
      </c>
      <c r="B835">
        <v>164.18137200000001</v>
      </c>
      <c r="C835" s="3">
        <v>1</v>
      </c>
      <c r="F835">
        <v>150.60076100000001</v>
      </c>
      <c r="G835" s="2">
        <v>3</v>
      </c>
      <c r="H835">
        <v>152.67856899999998</v>
      </c>
      <c r="I835" s="4">
        <v>4</v>
      </c>
      <c r="P835">
        <v>3</v>
      </c>
      <c r="Q835" t="str">
        <f>CONCATENATE(C835,E835,G835,I835)</f>
        <v>134</v>
      </c>
    </row>
    <row r="836" spans="1:17" x14ac:dyDescent="0.25">
      <c r="A836">
        <v>925</v>
      </c>
      <c r="B836">
        <v>164.17617300000001</v>
      </c>
      <c r="C836" s="3">
        <v>1</v>
      </c>
      <c r="H836">
        <v>152.712098</v>
      </c>
      <c r="I836" s="4">
        <v>4</v>
      </c>
      <c r="P836">
        <v>2</v>
      </c>
      <c r="Q836" t="str">
        <f>CONCATENATE(C836,E836,G836,I836)</f>
        <v>14</v>
      </c>
    </row>
    <row r="837" spans="1:17" x14ac:dyDescent="0.25">
      <c r="A837">
        <v>926</v>
      </c>
      <c r="B837">
        <v>164.15597400000001</v>
      </c>
      <c r="C837" s="3">
        <v>1</v>
      </c>
      <c r="H837">
        <v>152.70275599999999</v>
      </c>
      <c r="I837" s="4">
        <v>4</v>
      </c>
      <c r="P837">
        <v>2</v>
      </c>
      <c r="Q837" t="str">
        <f>CONCATENATE(C837,E837,G837,I837)</f>
        <v>14</v>
      </c>
    </row>
    <row r="838" spans="1:17" x14ac:dyDescent="0.25">
      <c r="A838">
        <v>927</v>
      </c>
      <c r="B838">
        <v>164.14673299999998</v>
      </c>
      <c r="C838" s="3">
        <v>1</v>
      </c>
      <c r="H838">
        <v>152.79783800000001</v>
      </c>
      <c r="I838" s="4">
        <v>4</v>
      </c>
      <c r="P838">
        <v>2</v>
      </c>
      <c r="Q838" t="str">
        <f>CONCATENATE(C838,E838,G838,I838)</f>
        <v>14</v>
      </c>
    </row>
    <row r="839" spans="1:17" x14ac:dyDescent="0.25">
      <c r="A839">
        <v>928</v>
      </c>
      <c r="B839">
        <v>164.12906100000001</v>
      </c>
      <c r="C839" s="3">
        <v>1</v>
      </c>
      <c r="P839">
        <v>1</v>
      </c>
      <c r="Q839" t="str">
        <f>CONCATENATE(C839,E839,G839,I839)</f>
        <v>1</v>
      </c>
    </row>
    <row r="840" spans="1:17" x14ac:dyDescent="0.25">
      <c r="A840">
        <v>929</v>
      </c>
      <c r="B840">
        <v>164.13062500000001</v>
      </c>
      <c r="C840" s="3">
        <v>1</v>
      </c>
      <c r="P840">
        <v>1</v>
      </c>
      <c r="Q840" t="str">
        <f>CONCATENATE(C840,E840,G840,I840)</f>
        <v>1</v>
      </c>
    </row>
    <row r="841" spans="1:17" x14ac:dyDescent="0.25">
      <c r="A841">
        <v>930</v>
      </c>
      <c r="B841">
        <v>164.12729300000001</v>
      </c>
      <c r="C841" s="3">
        <v>1</v>
      </c>
      <c r="P841">
        <v>1</v>
      </c>
      <c r="Q841" t="str">
        <f>CONCATENATE(C841,E841,G841,I841)</f>
        <v>1</v>
      </c>
    </row>
    <row r="842" spans="1:17" x14ac:dyDescent="0.25">
      <c r="A842">
        <v>931</v>
      </c>
      <c r="B842">
        <v>164.15617600000002</v>
      </c>
      <c r="C842" s="3">
        <v>1</v>
      </c>
      <c r="D842">
        <v>170.96312</v>
      </c>
      <c r="E842" s="5">
        <v>2</v>
      </c>
      <c r="P842">
        <v>2</v>
      </c>
      <c r="Q842" t="str">
        <f>CONCATENATE(C842,E842,G842,I842)</f>
        <v>12</v>
      </c>
    </row>
    <row r="843" spans="1:17" x14ac:dyDescent="0.25">
      <c r="A843">
        <v>932</v>
      </c>
      <c r="B843">
        <v>164.14941099999999</v>
      </c>
      <c r="C843" s="3">
        <v>1</v>
      </c>
      <c r="D843">
        <v>170.89621599999998</v>
      </c>
      <c r="E843" s="5">
        <v>2</v>
      </c>
      <c r="P843">
        <v>2</v>
      </c>
      <c r="Q843" t="str">
        <f>CONCATENATE(C843,E843,G843,I843)</f>
        <v>12</v>
      </c>
    </row>
    <row r="844" spans="1:17" x14ac:dyDescent="0.25">
      <c r="A844">
        <v>933</v>
      </c>
      <c r="B844">
        <v>164.20238000000001</v>
      </c>
      <c r="C844" s="3">
        <v>1</v>
      </c>
      <c r="D844">
        <v>170.96120100000002</v>
      </c>
      <c r="E844" s="5">
        <v>2</v>
      </c>
      <c r="P844">
        <v>2</v>
      </c>
      <c r="Q844" t="str">
        <f>CONCATENATE(C844,E844,G844,I844)</f>
        <v>12</v>
      </c>
    </row>
    <row r="845" spans="1:17" x14ac:dyDescent="0.25">
      <c r="A845">
        <v>934</v>
      </c>
      <c r="D845">
        <v>170.96731199999999</v>
      </c>
      <c r="E845" s="5">
        <v>2</v>
      </c>
      <c r="P845">
        <v>1</v>
      </c>
      <c r="Q845" t="str">
        <f>CONCATENATE(C845,E845,G845,I845)</f>
        <v>2</v>
      </c>
    </row>
    <row r="846" spans="1:17" x14ac:dyDescent="0.25">
      <c r="A846">
        <v>935</v>
      </c>
      <c r="D846">
        <v>170.94655799999998</v>
      </c>
      <c r="E846" s="5">
        <v>2</v>
      </c>
      <c r="P846">
        <v>1</v>
      </c>
      <c r="Q846" t="str">
        <f>CONCATENATE(C846,E846,G846,I846)</f>
        <v>2</v>
      </c>
    </row>
    <row r="847" spans="1:17" x14ac:dyDescent="0.25">
      <c r="A847">
        <v>936</v>
      </c>
      <c r="D847">
        <v>170.97236100000001</v>
      </c>
      <c r="E847" s="5">
        <v>2</v>
      </c>
      <c r="P847">
        <v>1</v>
      </c>
      <c r="Q847" t="str">
        <f>CONCATENATE(C847,E847,G847,I847)</f>
        <v>2</v>
      </c>
    </row>
    <row r="848" spans="1:17" x14ac:dyDescent="0.25">
      <c r="A848">
        <v>937</v>
      </c>
      <c r="D848">
        <v>170.96705900000001</v>
      </c>
      <c r="E848" s="5">
        <v>2</v>
      </c>
      <c r="P848">
        <v>1</v>
      </c>
      <c r="Q848" t="str">
        <f>CONCATENATE(C848,E848,G848,I848)</f>
        <v>2</v>
      </c>
    </row>
    <row r="849" spans="1:17" x14ac:dyDescent="0.25">
      <c r="A849">
        <v>938</v>
      </c>
      <c r="D849">
        <v>170.97327100000001</v>
      </c>
      <c r="E849" s="5">
        <v>2</v>
      </c>
      <c r="F849">
        <v>166.65718099999998</v>
      </c>
      <c r="G849" s="2">
        <v>3</v>
      </c>
      <c r="P849">
        <v>2</v>
      </c>
      <c r="Q849" t="str">
        <f>CONCATENATE(C849,E849,G849,I849)</f>
        <v>23</v>
      </c>
    </row>
    <row r="850" spans="1:17" x14ac:dyDescent="0.25">
      <c r="A850">
        <v>939</v>
      </c>
      <c r="D850">
        <v>170.93958900000001</v>
      </c>
      <c r="E850" s="5">
        <v>2</v>
      </c>
      <c r="F850">
        <v>166.69192200000001</v>
      </c>
      <c r="G850" s="2">
        <v>3</v>
      </c>
      <c r="P850">
        <v>2</v>
      </c>
      <c r="Q850" t="str">
        <f>CONCATENATE(C850,E850,G850,I850)</f>
        <v>23</v>
      </c>
    </row>
    <row r="851" spans="1:17" x14ac:dyDescent="0.25">
      <c r="A851">
        <v>940</v>
      </c>
      <c r="D851">
        <v>170.96312</v>
      </c>
      <c r="E851" s="5">
        <v>2</v>
      </c>
      <c r="F851">
        <v>166.64284000000001</v>
      </c>
      <c r="G851" s="2">
        <v>3</v>
      </c>
      <c r="P851">
        <v>2</v>
      </c>
      <c r="Q851" t="str">
        <f>CONCATENATE(C851,E851,G851,I851)</f>
        <v>23</v>
      </c>
    </row>
    <row r="852" spans="1:17" x14ac:dyDescent="0.25">
      <c r="A852">
        <v>941</v>
      </c>
      <c r="F852">
        <v>166.60890799999999</v>
      </c>
      <c r="G852" s="2">
        <v>3</v>
      </c>
      <c r="H852">
        <v>169.96999</v>
      </c>
      <c r="I852" s="4">
        <v>4</v>
      </c>
      <c r="P852">
        <v>2</v>
      </c>
      <c r="Q852" t="str">
        <f>CONCATENATE(C852,E852,G852,I852)</f>
        <v>34</v>
      </c>
    </row>
    <row r="853" spans="1:17" x14ac:dyDescent="0.25">
      <c r="A853">
        <v>942</v>
      </c>
      <c r="F853">
        <v>166.59966700000001</v>
      </c>
      <c r="G853" s="2">
        <v>3</v>
      </c>
      <c r="H853">
        <v>169.936713</v>
      </c>
      <c r="I853" s="4">
        <v>4</v>
      </c>
      <c r="P853">
        <v>2</v>
      </c>
      <c r="Q853" t="str">
        <f>CONCATENATE(C853,E853,G853,I853)</f>
        <v>34</v>
      </c>
    </row>
    <row r="854" spans="1:17" x14ac:dyDescent="0.25">
      <c r="A854">
        <v>943</v>
      </c>
      <c r="F854">
        <v>166.536801</v>
      </c>
      <c r="G854" s="2">
        <v>3</v>
      </c>
      <c r="H854">
        <v>169.90995100000001</v>
      </c>
      <c r="I854" s="4">
        <v>4</v>
      </c>
      <c r="P854">
        <v>2</v>
      </c>
      <c r="Q854" t="str">
        <f>CONCATENATE(C854,E854,G854,I854)</f>
        <v>34</v>
      </c>
    </row>
    <row r="855" spans="1:17" x14ac:dyDescent="0.25">
      <c r="A855">
        <v>944</v>
      </c>
      <c r="F855">
        <v>166.53144900000001</v>
      </c>
      <c r="G855" s="2">
        <v>3</v>
      </c>
      <c r="H855">
        <v>169.90066000000002</v>
      </c>
      <c r="I855" s="4">
        <v>4</v>
      </c>
      <c r="P855">
        <v>2</v>
      </c>
      <c r="Q855" t="str">
        <f>CONCATENATE(C855,E855,G855,I855)</f>
        <v>34</v>
      </c>
    </row>
    <row r="856" spans="1:17" x14ac:dyDescent="0.25">
      <c r="A856">
        <v>945</v>
      </c>
      <c r="F856">
        <v>166.53493399999999</v>
      </c>
      <c r="G856" s="2">
        <v>3</v>
      </c>
      <c r="H856">
        <v>169.85228599999999</v>
      </c>
      <c r="I856" s="4">
        <v>4</v>
      </c>
      <c r="P856">
        <v>2</v>
      </c>
      <c r="Q856" t="str">
        <f>CONCATENATE(C856,E856,G856,I856)</f>
        <v>34</v>
      </c>
    </row>
    <row r="857" spans="1:17" x14ac:dyDescent="0.25">
      <c r="A857">
        <v>946</v>
      </c>
      <c r="F857">
        <v>166.65718099999998</v>
      </c>
      <c r="G857" s="2">
        <v>3</v>
      </c>
      <c r="H857">
        <v>169.88621999999998</v>
      </c>
      <c r="I857" s="4">
        <v>4</v>
      </c>
      <c r="P857">
        <v>2</v>
      </c>
      <c r="Q857" t="str">
        <f>CONCATENATE(C857,E857,G857,I857)</f>
        <v>34</v>
      </c>
    </row>
    <row r="858" spans="1:17" x14ac:dyDescent="0.25">
      <c r="A858">
        <v>947</v>
      </c>
      <c r="F858">
        <v>166.65718099999998</v>
      </c>
      <c r="G858" s="2">
        <v>3</v>
      </c>
      <c r="H858">
        <v>169.86784</v>
      </c>
      <c r="I858" s="4">
        <v>4</v>
      </c>
      <c r="P858">
        <v>2</v>
      </c>
      <c r="Q858" t="str">
        <f>CONCATENATE(C858,E858,G858,I858)</f>
        <v>34</v>
      </c>
    </row>
    <row r="859" spans="1:17" x14ac:dyDescent="0.25">
      <c r="A859">
        <v>948</v>
      </c>
      <c r="B859">
        <v>187.23828399999999</v>
      </c>
      <c r="C859" s="3">
        <v>1</v>
      </c>
      <c r="H859">
        <v>169.89899299999999</v>
      </c>
      <c r="I859" s="4">
        <v>4</v>
      </c>
      <c r="P859">
        <v>2</v>
      </c>
      <c r="Q859" t="str">
        <f>CONCATENATE(C859,E859,G859,I859)</f>
        <v>14</v>
      </c>
    </row>
    <row r="860" spans="1:17" x14ac:dyDescent="0.25">
      <c r="A860">
        <v>949</v>
      </c>
      <c r="B860">
        <v>187.21485799999999</v>
      </c>
      <c r="C860" s="3">
        <v>1</v>
      </c>
      <c r="H860">
        <v>169.90656899999999</v>
      </c>
      <c r="I860" s="4">
        <v>4</v>
      </c>
      <c r="P860">
        <v>2</v>
      </c>
      <c r="Q860" t="str">
        <f>CONCATENATE(C860,E860,G860,I860)</f>
        <v>14</v>
      </c>
    </row>
    <row r="861" spans="1:17" x14ac:dyDescent="0.25">
      <c r="A861">
        <v>950</v>
      </c>
      <c r="B861">
        <v>187.20980299999999</v>
      </c>
      <c r="C861" s="3">
        <v>1</v>
      </c>
      <c r="H861">
        <v>169.96999</v>
      </c>
      <c r="I861" s="4">
        <v>4</v>
      </c>
      <c r="P861">
        <v>2</v>
      </c>
      <c r="Q861" t="str">
        <f>CONCATENATE(C861,E861,G861,I861)</f>
        <v>14</v>
      </c>
    </row>
    <row r="862" spans="1:17" x14ac:dyDescent="0.25">
      <c r="A862">
        <v>951</v>
      </c>
      <c r="B862">
        <v>187.20884599999999</v>
      </c>
      <c r="C862" s="3">
        <v>1</v>
      </c>
      <c r="P862">
        <v>1</v>
      </c>
      <c r="Q862" t="str">
        <f>CONCATENATE(C862,E862,G862,I862)</f>
        <v>1</v>
      </c>
    </row>
    <row r="863" spans="1:17" x14ac:dyDescent="0.25">
      <c r="A863">
        <v>952</v>
      </c>
      <c r="B863">
        <v>187.21389199999999</v>
      </c>
      <c r="C863" s="3">
        <v>1</v>
      </c>
      <c r="P863">
        <v>1</v>
      </c>
      <c r="Q863" t="str">
        <f>CONCATENATE(C863,E863,G863,I863)</f>
        <v>1</v>
      </c>
    </row>
    <row r="864" spans="1:17" x14ac:dyDescent="0.25">
      <c r="A864">
        <v>953</v>
      </c>
      <c r="B864">
        <v>187.22692000000001</v>
      </c>
      <c r="C864" s="3">
        <v>1</v>
      </c>
      <c r="P864">
        <v>1</v>
      </c>
      <c r="Q864" t="str">
        <f>CONCATENATE(C864,E864,G864,I864)</f>
        <v>1</v>
      </c>
    </row>
    <row r="865" spans="1:17" x14ac:dyDescent="0.25">
      <c r="A865">
        <v>954</v>
      </c>
      <c r="B865">
        <v>187.21596399999999</v>
      </c>
      <c r="C865" s="3">
        <v>1</v>
      </c>
      <c r="P865">
        <v>1</v>
      </c>
      <c r="Q865" t="str">
        <f>CONCATENATE(C865,E865,G865,I865)</f>
        <v>1</v>
      </c>
    </row>
    <row r="866" spans="1:17" x14ac:dyDescent="0.25">
      <c r="A866">
        <v>955</v>
      </c>
      <c r="B866">
        <v>187.21409800000001</v>
      </c>
      <c r="C866" s="3">
        <v>1</v>
      </c>
      <c r="P866">
        <v>1</v>
      </c>
      <c r="Q866" t="str">
        <f>CONCATENATE(C866,E866,G866,I866)</f>
        <v>1</v>
      </c>
    </row>
    <row r="867" spans="1:17" x14ac:dyDescent="0.25">
      <c r="A867">
        <v>956</v>
      </c>
      <c r="B867">
        <v>187.23828399999999</v>
      </c>
      <c r="C867" s="3">
        <v>1</v>
      </c>
      <c r="D867">
        <v>193.95262</v>
      </c>
      <c r="E867" s="5">
        <v>2</v>
      </c>
      <c r="P867">
        <v>2</v>
      </c>
      <c r="Q867" t="str">
        <f>CONCATENATE(C867,E867,G867,I867)</f>
        <v>12</v>
      </c>
    </row>
    <row r="868" spans="1:17" x14ac:dyDescent="0.25">
      <c r="A868">
        <v>957</v>
      </c>
      <c r="B868">
        <v>187.23828399999999</v>
      </c>
      <c r="C868" s="3">
        <v>1</v>
      </c>
      <c r="D868">
        <v>194.01225499999998</v>
      </c>
      <c r="E868" s="5">
        <v>2</v>
      </c>
      <c r="P868">
        <v>2</v>
      </c>
      <c r="Q868" t="str">
        <f>CONCATENATE(C868,E868,G868,I868)</f>
        <v>12</v>
      </c>
    </row>
    <row r="869" spans="1:17" x14ac:dyDescent="0.25">
      <c r="A869">
        <v>958</v>
      </c>
      <c r="B869">
        <v>187.23828399999999</v>
      </c>
      <c r="C869" s="3">
        <v>1</v>
      </c>
      <c r="D869">
        <v>194.02169699999999</v>
      </c>
      <c r="E869" s="5">
        <v>2</v>
      </c>
      <c r="P869">
        <v>2</v>
      </c>
      <c r="Q869" t="str">
        <f>CONCATENATE(C869,E869,G869,I869)</f>
        <v>12</v>
      </c>
    </row>
    <row r="870" spans="1:17" x14ac:dyDescent="0.25">
      <c r="A870">
        <v>959</v>
      </c>
      <c r="D870">
        <v>193.96645599999999</v>
      </c>
      <c r="E870" s="5">
        <v>2</v>
      </c>
      <c r="P870">
        <v>1</v>
      </c>
      <c r="Q870" t="str">
        <f>CONCATENATE(C870,E870,G870,I870)</f>
        <v>2</v>
      </c>
    </row>
    <row r="871" spans="1:17" x14ac:dyDescent="0.25">
      <c r="A871">
        <v>960</v>
      </c>
      <c r="D871">
        <v>193.962569</v>
      </c>
      <c r="E871" s="5">
        <v>2</v>
      </c>
      <c r="P871">
        <v>1</v>
      </c>
      <c r="Q871" t="str">
        <f>CONCATENATE(C871,E871,G871,I871)</f>
        <v>2</v>
      </c>
    </row>
    <row r="872" spans="1:17" x14ac:dyDescent="0.25">
      <c r="A872">
        <v>961</v>
      </c>
      <c r="D872">
        <v>194.03896600000002</v>
      </c>
      <c r="E872" s="5">
        <v>2</v>
      </c>
      <c r="P872">
        <v>1</v>
      </c>
      <c r="Q872" t="str">
        <f>CONCATENATE(C872,E872,G872,I872)</f>
        <v>2</v>
      </c>
    </row>
    <row r="873" spans="1:17" x14ac:dyDescent="0.25">
      <c r="A873">
        <v>962</v>
      </c>
      <c r="D873">
        <v>194.014475</v>
      </c>
      <c r="E873" s="5">
        <v>2</v>
      </c>
      <c r="P873">
        <v>1</v>
      </c>
      <c r="Q873" t="str">
        <f>CONCATENATE(C873,E873,G873,I873)</f>
        <v>2</v>
      </c>
    </row>
    <row r="874" spans="1:17" x14ac:dyDescent="0.25">
      <c r="A874">
        <v>963</v>
      </c>
      <c r="D874">
        <v>193.95262</v>
      </c>
      <c r="E874" s="5">
        <v>2</v>
      </c>
      <c r="F874">
        <v>190.81553500000001</v>
      </c>
      <c r="G874" s="2">
        <v>3</v>
      </c>
      <c r="P874">
        <v>2</v>
      </c>
      <c r="Q874" t="str">
        <f>CONCATENATE(C874,E874,G874,I874)</f>
        <v>23</v>
      </c>
    </row>
    <row r="875" spans="1:17" x14ac:dyDescent="0.25">
      <c r="A875">
        <v>964</v>
      </c>
      <c r="F875">
        <v>190.818614</v>
      </c>
      <c r="G875" s="2">
        <v>3</v>
      </c>
      <c r="P875">
        <v>1</v>
      </c>
      <c r="Q875" t="str">
        <f>CONCATENATE(C875,E875,G875,I875)</f>
        <v>3</v>
      </c>
    </row>
    <row r="876" spans="1:17" x14ac:dyDescent="0.25">
      <c r="A876">
        <v>965</v>
      </c>
      <c r="F876">
        <v>190.79982999999999</v>
      </c>
      <c r="G876" s="2">
        <v>3</v>
      </c>
      <c r="H876">
        <v>194.20599999999999</v>
      </c>
      <c r="I876" s="4">
        <v>4</v>
      </c>
      <c r="P876">
        <v>2</v>
      </c>
      <c r="Q876" t="str">
        <f>CONCATENATE(C876,E876,G876,I876)</f>
        <v>34</v>
      </c>
    </row>
    <row r="877" spans="1:17" x14ac:dyDescent="0.25">
      <c r="A877">
        <v>966</v>
      </c>
      <c r="F877">
        <v>190.78816499999999</v>
      </c>
      <c r="G877" s="2">
        <v>3</v>
      </c>
      <c r="H877">
        <v>194.21438499999999</v>
      </c>
      <c r="I877" s="4">
        <v>4</v>
      </c>
      <c r="P877">
        <v>2</v>
      </c>
      <c r="Q877" t="str">
        <f>CONCATENATE(C877,E877,G877,I877)</f>
        <v>34</v>
      </c>
    </row>
    <row r="878" spans="1:17" x14ac:dyDescent="0.25">
      <c r="A878">
        <v>967</v>
      </c>
      <c r="F878">
        <v>190.78311400000001</v>
      </c>
      <c r="G878" s="2">
        <v>3</v>
      </c>
      <c r="H878">
        <v>194.152884</v>
      </c>
      <c r="I878" s="4">
        <v>4</v>
      </c>
      <c r="P878">
        <v>2</v>
      </c>
      <c r="Q878" t="str">
        <f>CONCATENATE(C878,E878,G878,I878)</f>
        <v>34</v>
      </c>
    </row>
    <row r="879" spans="1:17" x14ac:dyDescent="0.25">
      <c r="A879">
        <v>968</v>
      </c>
      <c r="F879">
        <v>190.78705500000001</v>
      </c>
      <c r="G879" s="2">
        <v>3</v>
      </c>
      <c r="H879">
        <v>194.12859600000002</v>
      </c>
      <c r="I879" s="4">
        <v>4</v>
      </c>
      <c r="P879">
        <v>2</v>
      </c>
      <c r="Q879" t="str">
        <f>CONCATENATE(C879,E879,G879,I879)</f>
        <v>34</v>
      </c>
    </row>
    <row r="880" spans="1:17" x14ac:dyDescent="0.25">
      <c r="A880">
        <v>969</v>
      </c>
      <c r="F880">
        <v>190.775488</v>
      </c>
      <c r="G880" s="2">
        <v>3</v>
      </c>
      <c r="H880">
        <v>194.138339</v>
      </c>
      <c r="I880" s="4">
        <v>4</v>
      </c>
      <c r="P880">
        <v>2</v>
      </c>
      <c r="Q880" t="str">
        <f>CONCATENATE(C880,E880,G880,I880)</f>
        <v>34</v>
      </c>
    </row>
    <row r="881" spans="1:17" x14ac:dyDescent="0.25">
      <c r="A881">
        <v>970</v>
      </c>
      <c r="F881">
        <v>190.81553500000001</v>
      </c>
      <c r="G881" s="2">
        <v>3</v>
      </c>
      <c r="H881">
        <v>194.14399600000002</v>
      </c>
      <c r="I881" s="4">
        <v>4</v>
      </c>
      <c r="P881">
        <v>2</v>
      </c>
      <c r="Q881" t="str">
        <f>CONCATENATE(C881,E881,G881,I881)</f>
        <v>34</v>
      </c>
    </row>
    <row r="882" spans="1:17" x14ac:dyDescent="0.25">
      <c r="A882">
        <v>971</v>
      </c>
      <c r="B882">
        <v>211.069433</v>
      </c>
      <c r="C882" s="3">
        <v>1</v>
      </c>
      <c r="H882">
        <v>194.10557</v>
      </c>
      <c r="I882" s="4">
        <v>4</v>
      </c>
      <c r="P882">
        <v>2</v>
      </c>
      <c r="Q882" t="str">
        <f>CONCATENATE(C882,E882,G882,I882)</f>
        <v>14</v>
      </c>
    </row>
    <row r="883" spans="1:17" x14ac:dyDescent="0.25">
      <c r="A883">
        <v>972</v>
      </c>
      <c r="B883">
        <v>211.069433</v>
      </c>
      <c r="C883" s="3">
        <v>1</v>
      </c>
      <c r="H883">
        <v>194.08587499999999</v>
      </c>
      <c r="I883" s="4">
        <v>4</v>
      </c>
      <c r="P883">
        <v>2</v>
      </c>
      <c r="Q883" t="str">
        <f>CONCATENATE(C883,E883,G883,I883)</f>
        <v>14</v>
      </c>
    </row>
    <row r="884" spans="1:17" x14ac:dyDescent="0.25">
      <c r="A884">
        <v>973</v>
      </c>
      <c r="B884">
        <v>211.069433</v>
      </c>
      <c r="C884" s="3">
        <v>1</v>
      </c>
      <c r="H884">
        <v>194.20599999999999</v>
      </c>
      <c r="I884" s="4">
        <v>4</v>
      </c>
      <c r="P884">
        <v>2</v>
      </c>
      <c r="Q884" t="str">
        <f>CONCATENATE(C884,E884,G884,I884)</f>
        <v>14</v>
      </c>
    </row>
    <row r="885" spans="1:17" x14ac:dyDescent="0.25">
      <c r="A885">
        <v>974</v>
      </c>
      <c r="B885">
        <v>211.069433</v>
      </c>
      <c r="C885" s="3">
        <v>1</v>
      </c>
      <c r="P885">
        <v>1</v>
      </c>
      <c r="Q885" t="str">
        <f>CONCATENATE(C885,E885,G885,I885)</f>
        <v>1</v>
      </c>
    </row>
    <row r="886" spans="1:17" x14ac:dyDescent="0.25">
      <c r="A886">
        <v>975</v>
      </c>
      <c r="B886">
        <v>211.069433</v>
      </c>
      <c r="C886" s="3">
        <v>1</v>
      </c>
      <c r="P886">
        <v>1</v>
      </c>
      <c r="Q886" t="str">
        <f>CONCATENATE(C886,E886,G886,I886)</f>
        <v>1</v>
      </c>
    </row>
    <row r="887" spans="1:17" x14ac:dyDescent="0.25">
      <c r="A887">
        <v>976</v>
      </c>
      <c r="B887">
        <v>211.069433</v>
      </c>
      <c r="C887" s="3">
        <v>1</v>
      </c>
      <c r="P887">
        <v>1</v>
      </c>
      <c r="Q887" t="str">
        <f>CONCATENATE(C887,E887,G887,I887)</f>
        <v>1</v>
      </c>
    </row>
    <row r="888" spans="1:17" x14ac:dyDescent="0.25">
      <c r="A888">
        <v>977</v>
      </c>
      <c r="B888">
        <v>211.069433</v>
      </c>
      <c r="C888" s="3">
        <v>1</v>
      </c>
      <c r="P888">
        <v>1</v>
      </c>
      <c r="Q888" t="str">
        <f>CONCATENATE(C888,E888,G888,I888)</f>
        <v>1</v>
      </c>
    </row>
    <row r="889" spans="1:17" x14ac:dyDescent="0.25">
      <c r="A889">
        <v>978</v>
      </c>
      <c r="B889">
        <v>211.069433</v>
      </c>
      <c r="C889" s="3">
        <v>1</v>
      </c>
      <c r="P889">
        <v>1</v>
      </c>
      <c r="Q889" t="str">
        <f>CONCATENATE(C889,E889,G889,I889)</f>
        <v>1</v>
      </c>
    </row>
    <row r="890" spans="1:17" x14ac:dyDescent="0.25">
      <c r="A890">
        <v>979</v>
      </c>
      <c r="B890">
        <v>211.069433</v>
      </c>
      <c r="C890" s="3">
        <v>1</v>
      </c>
      <c r="D890">
        <v>215.93773200000001</v>
      </c>
      <c r="E890" s="5">
        <v>2</v>
      </c>
      <c r="P890">
        <v>2</v>
      </c>
      <c r="Q890" t="str">
        <f>CONCATENATE(C890,E890,G890,I890)</f>
        <v>12</v>
      </c>
    </row>
    <row r="891" spans="1:17" x14ac:dyDescent="0.25">
      <c r="A891">
        <v>980</v>
      </c>
      <c r="B891">
        <v>211.069433</v>
      </c>
      <c r="C891" s="3">
        <v>1</v>
      </c>
      <c r="D891">
        <v>215.94927899999999</v>
      </c>
      <c r="E891" s="5">
        <v>2</v>
      </c>
      <c r="P891">
        <v>2</v>
      </c>
      <c r="Q891" t="str">
        <f>CONCATENATE(C891,E891,G891,I891)</f>
        <v>12</v>
      </c>
    </row>
    <row r="892" spans="1:17" x14ac:dyDescent="0.25">
      <c r="A892">
        <v>981</v>
      </c>
      <c r="D892">
        <v>215.94927899999999</v>
      </c>
      <c r="E892" s="5">
        <v>2</v>
      </c>
      <c r="P892">
        <v>1</v>
      </c>
      <c r="Q892" t="str">
        <f>CONCATENATE(C892,E892,G892,I892)</f>
        <v>2</v>
      </c>
    </row>
    <row r="893" spans="1:17" x14ac:dyDescent="0.25">
      <c r="A893">
        <v>982</v>
      </c>
      <c r="D893">
        <v>215.93164999999999</v>
      </c>
      <c r="E893" s="5">
        <v>2</v>
      </c>
      <c r="P893">
        <v>1</v>
      </c>
      <c r="Q893" t="str">
        <f>CONCATENATE(C893,E893,G893,I893)</f>
        <v>2</v>
      </c>
    </row>
    <row r="894" spans="1:17" x14ac:dyDescent="0.25">
      <c r="A894">
        <v>983</v>
      </c>
      <c r="D894">
        <v>215.921289</v>
      </c>
      <c r="E894" s="5">
        <v>2</v>
      </c>
      <c r="P894">
        <v>1</v>
      </c>
      <c r="Q894" t="str">
        <f>CONCATENATE(C894,E894,G894,I894)</f>
        <v>2</v>
      </c>
    </row>
    <row r="895" spans="1:17" x14ac:dyDescent="0.25">
      <c r="A895">
        <v>984</v>
      </c>
      <c r="D895">
        <v>215.87422699999999</v>
      </c>
      <c r="E895" s="5">
        <v>2</v>
      </c>
      <c r="P895">
        <v>1</v>
      </c>
      <c r="Q895" t="str">
        <f>CONCATENATE(C895,E895,G895,I895)</f>
        <v>2</v>
      </c>
    </row>
    <row r="896" spans="1:17" x14ac:dyDescent="0.25">
      <c r="A896">
        <v>985</v>
      </c>
      <c r="D896">
        <v>215.902062</v>
      </c>
      <c r="E896" s="5">
        <v>2</v>
      </c>
      <c r="F896">
        <v>213.443918</v>
      </c>
      <c r="G896" s="2">
        <v>3</v>
      </c>
      <c r="P896">
        <v>2</v>
      </c>
      <c r="Q896" t="str">
        <f>CONCATENATE(C896,E896,G896,I896)</f>
        <v>23</v>
      </c>
    </row>
    <row r="897" spans="1:17" x14ac:dyDescent="0.25">
      <c r="A897">
        <v>986</v>
      </c>
      <c r="D897">
        <v>215.93773200000001</v>
      </c>
      <c r="E897" s="5">
        <v>2</v>
      </c>
      <c r="F897">
        <v>213.45165</v>
      </c>
      <c r="G897" s="2">
        <v>3</v>
      </c>
      <c r="P897">
        <v>2</v>
      </c>
      <c r="Q897" t="str">
        <f>CONCATENATE(C897,E897,G897,I897)</f>
        <v>23</v>
      </c>
    </row>
    <row r="898" spans="1:17" x14ac:dyDescent="0.25">
      <c r="A898">
        <v>987</v>
      </c>
      <c r="F898">
        <v>213.37288699999999</v>
      </c>
      <c r="G898" s="2">
        <v>3</v>
      </c>
      <c r="H898">
        <v>216.26025799999999</v>
      </c>
      <c r="I898" s="4">
        <v>4</v>
      </c>
      <c r="P898">
        <v>2</v>
      </c>
      <c r="Q898" t="str">
        <f>CONCATENATE(C898,E898,G898,I898)</f>
        <v>34</v>
      </c>
    </row>
    <row r="899" spans="1:17" x14ac:dyDescent="0.25">
      <c r="A899">
        <v>988</v>
      </c>
      <c r="F899">
        <v>213.33432999999999</v>
      </c>
      <c r="G899" s="2">
        <v>3</v>
      </c>
      <c r="H899">
        <v>216.168454</v>
      </c>
      <c r="I899" s="4">
        <v>4</v>
      </c>
      <c r="P899">
        <v>2</v>
      </c>
      <c r="Q899" t="str">
        <f>CONCATENATE(C899,E899,G899,I899)</f>
        <v>34</v>
      </c>
    </row>
    <row r="900" spans="1:17" x14ac:dyDescent="0.25">
      <c r="A900">
        <v>989</v>
      </c>
      <c r="F900">
        <v>213.35005200000001</v>
      </c>
      <c r="G900" s="2">
        <v>3</v>
      </c>
      <c r="H900">
        <v>216.179382</v>
      </c>
      <c r="I900" s="4">
        <v>4</v>
      </c>
      <c r="P900">
        <v>2</v>
      </c>
      <c r="Q900" t="str">
        <f>CONCATENATE(C900,E900,G900,I900)</f>
        <v>34</v>
      </c>
    </row>
    <row r="901" spans="1:17" x14ac:dyDescent="0.25">
      <c r="A901">
        <v>990</v>
      </c>
      <c r="F901">
        <v>213.34922699999998</v>
      </c>
      <c r="G901" s="2">
        <v>3</v>
      </c>
      <c r="H901">
        <v>216.09778399999999</v>
      </c>
      <c r="I901" s="4">
        <v>4</v>
      </c>
      <c r="P901">
        <v>2</v>
      </c>
      <c r="Q901" t="str">
        <f>CONCATENATE(C901,E901,G901,I901)</f>
        <v>34</v>
      </c>
    </row>
    <row r="902" spans="1:17" x14ac:dyDescent="0.25">
      <c r="A902">
        <v>991</v>
      </c>
      <c r="F902">
        <v>213.338763</v>
      </c>
      <c r="G902" s="2">
        <v>3</v>
      </c>
      <c r="H902">
        <v>216.109072</v>
      </c>
      <c r="I902" s="4">
        <v>4</v>
      </c>
      <c r="P902">
        <v>2</v>
      </c>
      <c r="Q902" t="str">
        <f>CONCATENATE(C902,E902,G902,I902)</f>
        <v>34</v>
      </c>
    </row>
    <row r="903" spans="1:17" x14ac:dyDescent="0.25">
      <c r="A903">
        <v>992</v>
      </c>
      <c r="F903">
        <v>213.443918</v>
      </c>
      <c r="G903" s="2">
        <v>3</v>
      </c>
      <c r="H903">
        <v>216.02427900000001</v>
      </c>
      <c r="I903" s="4">
        <v>4</v>
      </c>
      <c r="P903">
        <v>2</v>
      </c>
      <c r="Q903" t="str">
        <f>CONCATENATE(C903,E903,G903,I903)</f>
        <v>34</v>
      </c>
    </row>
    <row r="904" spans="1:17" x14ac:dyDescent="0.25">
      <c r="A904">
        <v>993</v>
      </c>
      <c r="B904">
        <v>230.941958</v>
      </c>
      <c r="C904" s="3">
        <v>1</v>
      </c>
      <c r="H904">
        <v>215.99366000000001</v>
      </c>
      <c r="I904" s="4">
        <v>4</v>
      </c>
      <c r="P904">
        <v>2</v>
      </c>
      <c r="Q904" t="str">
        <f>CONCATENATE(C904,E904,G904,I904)</f>
        <v>14</v>
      </c>
    </row>
    <row r="905" spans="1:17" x14ac:dyDescent="0.25">
      <c r="A905">
        <v>994</v>
      </c>
      <c r="B905">
        <v>230.983351</v>
      </c>
      <c r="C905" s="3">
        <v>1</v>
      </c>
      <c r="H905">
        <v>216.01082500000001</v>
      </c>
      <c r="I905" s="4">
        <v>4</v>
      </c>
      <c r="P905">
        <v>2</v>
      </c>
      <c r="Q905" t="str">
        <f>CONCATENATE(C905,E905,G905,I905)</f>
        <v>14</v>
      </c>
    </row>
    <row r="906" spans="1:17" x14ac:dyDescent="0.25">
      <c r="A906">
        <v>995</v>
      </c>
      <c r="B906">
        <v>231.003558</v>
      </c>
      <c r="C906" s="3">
        <v>1</v>
      </c>
      <c r="H906">
        <v>216.26025799999999</v>
      </c>
      <c r="I906" s="4">
        <v>4</v>
      </c>
      <c r="P906">
        <v>2</v>
      </c>
      <c r="Q906" t="str">
        <f>CONCATENATE(C906,E906,G906,I906)</f>
        <v>14</v>
      </c>
    </row>
    <row r="907" spans="1:17" x14ac:dyDescent="0.25">
      <c r="A907">
        <v>996</v>
      </c>
      <c r="B907">
        <v>230.96732</v>
      </c>
      <c r="C907" s="3">
        <v>1</v>
      </c>
      <c r="P907">
        <v>1</v>
      </c>
      <c r="Q907" t="str">
        <f>CONCATENATE(C907,E907,G907,I907)</f>
        <v>1</v>
      </c>
    </row>
    <row r="908" spans="1:17" x14ac:dyDescent="0.25">
      <c r="A908">
        <v>997</v>
      </c>
      <c r="B908">
        <v>231.00165000000001</v>
      </c>
      <c r="C908" s="3">
        <v>1</v>
      </c>
      <c r="P908">
        <v>1</v>
      </c>
      <c r="Q908" t="str">
        <f>CONCATENATE(C908,E908,G908,I908)</f>
        <v>1</v>
      </c>
    </row>
    <row r="909" spans="1:17" x14ac:dyDescent="0.25">
      <c r="A909">
        <v>998</v>
      </c>
      <c r="B909">
        <v>230.987269</v>
      </c>
      <c r="C909" s="3">
        <v>1</v>
      </c>
      <c r="P909">
        <v>1</v>
      </c>
      <c r="Q909" t="str">
        <f>CONCATENATE(C909,E909,G909,I909)</f>
        <v>1</v>
      </c>
    </row>
    <row r="910" spans="1:17" x14ac:dyDescent="0.25">
      <c r="A910">
        <v>999</v>
      </c>
      <c r="B910">
        <v>230.977217</v>
      </c>
      <c r="C910" s="3">
        <v>1</v>
      </c>
      <c r="P910">
        <v>1</v>
      </c>
      <c r="Q910" t="str">
        <f>CONCATENATE(C910,E910,G910,I910)</f>
        <v>1</v>
      </c>
    </row>
    <row r="911" spans="1:17" x14ac:dyDescent="0.25">
      <c r="A911">
        <v>1000</v>
      </c>
      <c r="B911">
        <v>230.95304300000001</v>
      </c>
      <c r="C911" s="3">
        <v>1</v>
      </c>
      <c r="D911">
        <v>237.643868</v>
      </c>
      <c r="E911" s="5">
        <v>2</v>
      </c>
      <c r="P911">
        <v>2</v>
      </c>
      <c r="Q911" t="str">
        <f>CONCATENATE(C911,E911,G911,I911)</f>
        <v>12</v>
      </c>
    </row>
    <row r="912" spans="1:17" x14ac:dyDescent="0.25">
      <c r="A912">
        <v>1001</v>
      </c>
      <c r="B912">
        <v>230.941496</v>
      </c>
      <c r="C912" s="3">
        <v>1</v>
      </c>
      <c r="D912">
        <v>237.696495</v>
      </c>
      <c r="E912" s="5">
        <v>2</v>
      </c>
      <c r="P912">
        <v>2</v>
      </c>
      <c r="Q912" t="str">
        <f>CONCATENATE(C912,E912,G912,I912)</f>
        <v>12</v>
      </c>
    </row>
    <row r="913" spans="1:17" x14ac:dyDescent="0.25">
      <c r="A913">
        <v>1002</v>
      </c>
      <c r="B913">
        <v>230.917115</v>
      </c>
      <c r="C913" s="3">
        <v>1</v>
      </c>
      <c r="D913">
        <v>237.70010400000001</v>
      </c>
      <c r="E913" s="5">
        <v>2</v>
      </c>
      <c r="P913">
        <v>2</v>
      </c>
      <c r="Q913" t="str">
        <f>CONCATENATE(C913,E913,G913,I913)</f>
        <v>12</v>
      </c>
    </row>
    <row r="914" spans="1:17" x14ac:dyDescent="0.25">
      <c r="A914">
        <v>1003</v>
      </c>
      <c r="B914">
        <v>230.941958</v>
      </c>
      <c r="C914" s="3">
        <v>1</v>
      </c>
      <c r="D914">
        <v>237.70149699999999</v>
      </c>
      <c r="E914" s="5">
        <v>2</v>
      </c>
      <c r="P914">
        <v>2</v>
      </c>
      <c r="Q914" t="str">
        <f>CONCATENATE(C914,E914,G914,I914)</f>
        <v>12</v>
      </c>
    </row>
    <row r="915" spans="1:17" x14ac:dyDescent="0.25">
      <c r="A915">
        <v>1004</v>
      </c>
      <c r="D915">
        <v>237.68922800000001</v>
      </c>
      <c r="E915" s="5">
        <v>2</v>
      </c>
      <c r="P915">
        <v>1</v>
      </c>
      <c r="Q915" t="str">
        <f>CONCATENATE(C915,E915,G915,I915)</f>
        <v>2</v>
      </c>
    </row>
    <row r="916" spans="1:17" x14ac:dyDescent="0.25">
      <c r="A916">
        <v>1005</v>
      </c>
      <c r="D916">
        <v>237.726033</v>
      </c>
      <c r="E916" s="5">
        <v>2</v>
      </c>
      <c r="P916">
        <v>1</v>
      </c>
      <c r="Q916" t="str">
        <f>CONCATENATE(C916,E916,G916,I916)</f>
        <v>2</v>
      </c>
    </row>
    <row r="917" spans="1:17" x14ac:dyDescent="0.25">
      <c r="A917">
        <v>1006</v>
      </c>
      <c r="D917">
        <v>237.71870999999999</v>
      </c>
      <c r="E917" s="5">
        <v>2</v>
      </c>
      <c r="P917">
        <v>1</v>
      </c>
      <c r="Q917" t="str">
        <f>CONCATENATE(C917,E917,G917,I917)</f>
        <v>2</v>
      </c>
    </row>
    <row r="918" spans="1:17" x14ac:dyDescent="0.25">
      <c r="A918">
        <v>1007</v>
      </c>
      <c r="D918">
        <v>237.740567</v>
      </c>
      <c r="E918" s="5">
        <v>2</v>
      </c>
      <c r="P918">
        <v>1</v>
      </c>
      <c r="Q918" t="str">
        <f>CONCATENATE(C918,E918,G918,I918)</f>
        <v>2</v>
      </c>
    </row>
    <row r="919" spans="1:17" x14ac:dyDescent="0.25">
      <c r="A919">
        <v>1008</v>
      </c>
      <c r="D919">
        <v>237.643868</v>
      </c>
      <c r="E919" s="5">
        <v>2</v>
      </c>
      <c r="F919">
        <v>235.501856</v>
      </c>
      <c r="G919" s="2">
        <v>3</v>
      </c>
      <c r="P919">
        <v>2</v>
      </c>
      <c r="Q919" t="str">
        <f>CONCATENATE(C919,E919,G919,I919)</f>
        <v>23</v>
      </c>
    </row>
    <row r="920" spans="1:17" x14ac:dyDescent="0.25">
      <c r="A920">
        <v>1009</v>
      </c>
      <c r="D920">
        <v>237.643868</v>
      </c>
      <c r="E920" s="5">
        <v>2</v>
      </c>
      <c r="F920">
        <v>235.616187</v>
      </c>
      <c r="G920" s="2">
        <v>3</v>
      </c>
      <c r="P920">
        <v>2</v>
      </c>
      <c r="Q920" t="str">
        <f>CONCATENATE(C920,E920,G920,I920)</f>
        <v>23</v>
      </c>
    </row>
    <row r="921" spans="1:17" x14ac:dyDescent="0.25">
      <c r="A921">
        <v>1010</v>
      </c>
      <c r="F921">
        <v>235.51381499999999</v>
      </c>
      <c r="G921" s="2">
        <v>3</v>
      </c>
      <c r="H921">
        <v>237.918454</v>
      </c>
      <c r="I921" s="4">
        <v>4</v>
      </c>
      <c r="P921">
        <v>2</v>
      </c>
      <c r="Q921" t="str">
        <f>CONCATENATE(C921,E921,G921,I921)</f>
        <v>34</v>
      </c>
    </row>
    <row r="922" spans="1:17" x14ac:dyDescent="0.25">
      <c r="A922">
        <v>1011</v>
      </c>
      <c r="F922">
        <v>235.542269</v>
      </c>
      <c r="G922" s="2">
        <v>3</v>
      </c>
      <c r="H922">
        <v>237.94958700000001</v>
      </c>
      <c r="I922" s="4">
        <v>4</v>
      </c>
      <c r="P922">
        <v>2</v>
      </c>
      <c r="Q922" t="str">
        <f>CONCATENATE(C922,E922,G922,I922)</f>
        <v>34</v>
      </c>
    </row>
    <row r="923" spans="1:17" x14ac:dyDescent="0.25">
      <c r="A923">
        <v>1012</v>
      </c>
      <c r="F923">
        <v>235.51510500000001</v>
      </c>
      <c r="G923" s="2">
        <v>3</v>
      </c>
      <c r="H923">
        <v>237.94453899999999</v>
      </c>
      <c r="I923" s="4">
        <v>4</v>
      </c>
      <c r="P923">
        <v>2</v>
      </c>
      <c r="Q923" t="str">
        <f>CONCATENATE(C923,E923,G923,I923)</f>
        <v>34</v>
      </c>
    </row>
    <row r="924" spans="1:17" x14ac:dyDescent="0.25">
      <c r="A924">
        <v>1013</v>
      </c>
      <c r="F924">
        <v>235.508351</v>
      </c>
      <c r="G924" s="2">
        <v>3</v>
      </c>
      <c r="H924">
        <v>237.987011</v>
      </c>
      <c r="I924" s="4">
        <v>4</v>
      </c>
      <c r="P924">
        <v>2</v>
      </c>
      <c r="Q924" t="str">
        <f>CONCATENATE(C924,E924,G924,I924)</f>
        <v>34</v>
      </c>
    </row>
    <row r="925" spans="1:17" x14ac:dyDescent="0.25">
      <c r="A925">
        <v>1014</v>
      </c>
      <c r="F925">
        <v>235.47886700000001</v>
      </c>
      <c r="G925" s="2">
        <v>3</v>
      </c>
      <c r="H925">
        <v>237.952372</v>
      </c>
      <c r="I925" s="4">
        <v>4</v>
      </c>
      <c r="P925">
        <v>2</v>
      </c>
      <c r="Q925" t="str">
        <f>CONCATENATE(C925,E925,G925,I925)</f>
        <v>34</v>
      </c>
    </row>
    <row r="926" spans="1:17" x14ac:dyDescent="0.25">
      <c r="A926">
        <v>1015</v>
      </c>
      <c r="B926">
        <v>254.844435</v>
      </c>
      <c r="C926" s="3">
        <v>1</v>
      </c>
      <c r="F926">
        <v>235.44819699999999</v>
      </c>
      <c r="G926" s="2">
        <v>3</v>
      </c>
      <c r="H926">
        <v>237.91036299999999</v>
      </c>
      <c r="I926" s="4">
        <v>4</v>
      </c>
      <c r="P926">
        <v>3</v>
      </c>
      <c r="Q926" t="str">
        <f>CONCATENATE(C926,E926,G926,I926)</f>
        <v>134</v>
      </c>
    </row>
    <row r="927" spans="1:17" x14ac:dyDescent="0.25">
      <c r="A927">
        <v>1016</v>
      </c>
      <c r="B927">
        <v>254.91593</v>
      </c>
      <c r="C927" s="3">
        <v>1</v>
      </c>
      <c r="F927">
        <v>235.501856</v>
      </c>
      <c r="G927" s="2">
        <v>3</v>
      </c>
      <c r="H927">
        <v>237.88020599999999</v>
      </c>
      <c r="I927" s="4">
        <v>4</v>
      </c>
      <c r="P927">
        <v>3</v>
      </c>
      <c r="Q927" t="str">
        <f>CONCATENATE(C927,E927,G927,I927)</f>
        <v>134</v>
      </c>
    </row>
    <row r="928" spans="1:17" x14ac:dyDescent="0.25">
      <c r="A928">
        <v>1017</v>
      </c>
      <c r="B928">
        <v>254.88881499999999</v>
      </c>
      <c r="C928" s="3">
        <v>1</v>
      </c>
      <c r="H928">
        <v>237.94701000000001</v>
      </c>
      <c r="I928" s="4">
        <v>4</v>
      </c>
      <c r="P928">
        <v>2</v>
      </c>
      <c r="Q928" t="str">
        <f>CONCATENATE(C928,E928,G928,I928)</f>
        <v>14</v>
      </c>
    </row>
    <row r="929" spans="1:17" x14ac:dyDescent="0.25">
      <c r="A929">
        <v>1018</v>
      </c>
      <c r="B929">
        <v>254.87768399999999</v>
      </c>
      <c r="C929" s="3">
        <v>1</v>
      </c>
      <c r="H929">
        <v>238.02067199999999</v>
      </c>
      <c r="I929" s="4">
        <v>4</v>
      </c>
      <c r="P929">
        <v>2</v>
      </c>
      <c r="Q929" t="str">
        <f>CONCATENATE(C929,E929,G929,I929)</f>
        <v>14</v>
      </c>
    </row>
    <row r="930" spans="1:17" x14ac:dyDescent="0.25">
      <c r="A930">
        <v>1019</v>
      </c>
      <c r="B930">
        <v>254.87572299999999</v>
      </c>
      <c r="C930" s="3">
        <v>1</v>
      </c>
      <c r="H930">
        <v>237.918454</v>
      </c>
      <c r="I930" s="4">
        <v>4</v>
      </c>
      <c r="P930">
        <v>2</v>
      </c>
      <c r="Q930" t="str">
        <f>CONCATENATE(C930,E930,G930,I930)</f>
        <v>14</v>
      </c>
    </row>
    <row r="931" spans="1:17" x14ac:dyDescent="0.25">
      <c r="A931">
        <v>1020</v>
      </c>
      <c r="B931">
        <v>254.88201000000001</v>
      </c>
      <c r="C931" s="3">
        <v>1</v>
      </c>
      <c r="P931">
        <v>1</v>
      </c>
      <c r="Q931" t="str">
        <f>CONCATENATE(C931,E931,G931,I931)</f>
        <v>1</v>
      </c>
    </row>
    <row r="932" spans="1:17" x14ac:dyDescent="0.25">
      <c r="A932">
        <v>1021</v>
      </c>
      <c r="B932">
        <v>254.88423</v>
      </c>
      <c r="C932" s="3">
        <v>1</v>
      </c>
      <c r="P932">
        <v>1</v>
      </c>
      <c r="Q932" t="str">
        <f>CONCATENATE(C932,E932,G932,I932)</f>
        <v>1</v>
      </c>
    </row>
    <row r="933" spans="1:17" x14ac:dyDescent="0.25">
      <c r="A933">
        <v>1022</v>
      </c>
      <c r="B933">
        <v>254.88386800000001</v>
      </c>
      <c r="C933" s="3">
        <v>1</v>
      </c>
      <c r="D933">
        <v>261.48675400000002</v>
      </c>
      <c r="E933" s="5">
        <v>2</v>
      </c>
      <c r="P933">
        <v>2</v>
      </c>
      <c r="Q933" t="str">
        <f>CONCATENATE(C933,E933,G933,I933)</f>
        <v>12</v>
      </c>
    </row>
    <row r="934" spans="1:17" x14ac:dyDescent="0.25">
      <c r="A934">
        <v>1023</v>
      </c>
      <c r="B934">
        <v>254.92458999999999</v>
      </c>
      <c r="C934" s="3">
        <v>1</v>
      </c>
      <c r="D934">
        <v>261.55118800000002</v>
      </c>
      <c r="E934" s="5">
        <v>2</v>
      </c>
      <c r="P934">
        <v>2</v>
      </c>
      <c r="Q934" t="str">
        <f>CONCATENATE(C934,E934,G934,I934)</f>
        <v>12</v>
      </c>
    </row>
    <row r="935" spans="1:17" x14ac:dyDescent="0.25">
      <c r="A935">
        <v>1024</v>
      </c>
      <c r="B935">
        <v>254.943713</v>
      </c>
      <c r="C935" s="3">
        <v>1</v>
      </c>
      <c r="D935">
        <v>261.54422999999997</v>
      </c>
      <c r="E935" s="5">
        <v>2</v>
      </c>
      <c r="P935">
        <v>2</v>
      </c>
      <c r="Q935" t="str">
        <f>CONCATENATE(C935,E935,G935,I935)</f>
        <v>12</v>
      </c>
    </row>
    <row r="936" spans="1:17" x14ac:dyDescent="0.25">
      <c r="A936">
        <v>1025</v>
      </c>
      <c r="B936">
        <v>254.844435</v>
      </c>
      <c r="C936" s="3">
        <v>1</v>
      </c>
      <c r="D936">
        <v>261.50665099999998</v>
      </c>
      <c r="E936" s="5">
        <v>2</v>
      </c>
      <c r="P936">
        <v>2</v>
      </c>
      <c r="Q936" t="str">
        <f>CONCATENATE(C936,E936,G936,I936)</f>
        <v>12</v>
      </c>
    </row>
    <row r="937" spans="1:17" x14ac:dyDescent="0.25">
      <c r="A937">
        <v>1026</v>
      </c>
      <c r="D937">
        <v>261.49242600000002</v>
      </c>
      <c r="E937" s="5">
        <v>2</v>
      </c>
      <c r="P937">
        <v>1</v>
      </c>
      <c r="Q937" t="str">
        <f>CONCATENATE(C937,E937,G937,I937)</f>
        <v>2</v>
      </c>
    </row>
    <row r="938" spans="1:17" x14ac:dyDescent="0.25">
      <c r="A938">
        <v>1027</v>
      </c>
      <c r="D938">
        <v>261.49830099999997</v>
      </c>
      <c r="E938" s="5">
        <v>2</v>
      </c>
      <c r="P938">
        <v>1</v>
      </c>
      <c r="Q938" t="str">
        <f>CONCATENATE(C938,E938,G938,I938)</f>
        <v>2</v>
      </c>
    </row>
    <row r="939" spans="1:17" x14ac:dyDescent="0.25">
      <c r="A939">
        <v>1028</v>
      </c>
      <c r="D939">
        <v>261.49216699999999</v>
      </c>
      <c r="E939" s="5">
        <v>2</v>
      </c>
      <c r="P939">
        <v>1</v>
      </c>
      <c r="Q939" t="str">
        <f>CONCATENATE(C939,E939,G939,I939)</f>
        <v>2</v>
      </c>
    </row>
    <row r="940" spans="1:17" x14ac:dyDescent="0.25">
      <c r="A940">
        <v>1029</v>
      </c>
      <c r="D940">
        <v>261.48675400000002</v>
      </c>
      <c r="E940" s="5">
        <v>2</v>
      </c>
      <c r="P940">
        <v>1</v>
      </c>
      <c r="Q940" t="str">
        <f>CONCATENATE(C940,E940,G940,I940)</f>
        <v>2</v>
      </c>
    </row>
    <row r="941" spans="1:17" x14ac:dyDescent="0.25">
      <c r="A941">
        <v>1030</v>
      </c>
      <c r="D941">
        <v>261.48675400000002</v>
      </c>
      <c r="E941" s="5">
        <v>2</v>
      </c>
      <c r="P941">
        <v>1</v>
      </c>
      <c r="Q941" t="str">
        <f>CONCATENATE(C941,E941,G941,I941)</f>
        <v>2</v>
      </c>
    </row>
    <row r="942" spans="1:17" x14ac:dyDescent="0.25">
      <c r="A942">
        <v>1031</v>
      </c>
      <c r="D942">
        <v>261.48675400000002</v>
      </c>
      <c r="E942" s="5">
        <v>2</v>
      </c>
      <c r="P942">
        <v>1</v>
      </c>
      <c r="Q942" t="str">
        <f>CONCATENATE(C942,E942,G942,I942)</f>
        <v>2</v>
      </c>
    </row>
    <row r="943" spans="1:17" x14ac:dyDescent="0.25">
      <c r="A943">
        <v>1032</v>
      </c>
      <c r="D943">
        <v>261.48675400000002</v>
      </c>
      <c r="E943" s="5">
        <v>2</v>
      </c>
      <c r="P943">
        <v>1</v>
      </c>
      <c r="Q943" t="str">
        <f>CONCATENATE(C943,E943,G943,I943)</f>
        <v>2</v>
      </c>
    </row>
    <row r="944" spans="1:17" x14ac:dyDescent="0.25">
      <c r="A944">
        <v>1033</v>
      </c>
      <c r="F944">
        <v>259.709383</v>
      </c>
      <c r="G944" s="2">
        <v>3</v>
      </c>
      <c r="P944">
        <v>1</v>
      </c>
      <c r="Q944" t="str">
        <f>CONCATENATE(C944,E944,G944,I944)</f>
        <v>3</v>
      </c>
    </row>
    <row r="945" spans="1:17" x14ac:dyDescent="0.25">
      <c r="A945">
        <v>1034</v>
      </c>
      <c r="F945">
        <v>259.709383</v>
      </c>
      <c r="G945" s="2">
        <v>3</v>
      </c>
      <c r="P945">
        <v>1</v>
      </c>
      <c r="Q945" t="str">
        <f>CONCATENATE(C945,E945,G945,I945)</f>
        <v>3</v>
      </c>
    </row>
    <row r="946" spans="1:17" x14ac:dyDescent="0.25">
      <c r="A946">
        <v>1035</v>
      </c>
      <c r="F946">
        <v>259.709383</v>
      </c>
      <c r="G946" s="2">
        <v>3</v>
      </c>
      <c r="H946">
        <v>262.20309300000002</v>
      </c>
      <c r="I946" s="4">
        <v>4</v>
      </c>
      <c r="P946">
        <v>2</v>
      </c>
      <c r="Q946" t="str">
        <f>CONCATENATE(C946,E946,G946,I946)</f>
        <v>34</v>
      </c>
    </row>
    <row r="947" spans="1:17" x14ac:dyDescent="0.25">
      <c r="A947">
        <v>1036</v>
      </c>
      <c r="B947">
        <v>273.00288999999998</v>
      </c>
      <c r="C947" s="3">
        <v>1</v>
      </c>
      <c r="F947">
        <v>259.709383</v>
      </c>
      <c r="G947" s="2">
        <v>3</v>
      </c>
      <c r="H947">
        <v>262.20309300000002</v>
      </c>
      <c r="I947" s="4">
        <v>4</v>
      </c>
      <c r="P947">
        <v>3</v>
      </c>
      <c r="Q947" t="str">
        <f>CONCATENATE(C947,E947,G947,I947)</f>
        <v>134</v>
      </c>
    </row>
    <row r="948" spans="1:17" x14ac:dyDescent="0.25">
      <c r="A948">
        <v>1037</v>
      </c>
      <c r="B948">
        <v>273.00288999999998</v>
      </c>
      <c r="C948" s="3">
        <v>1</v>
      </c>
      <c r="F948">
        <v>259.709383</v>
      </c>
      <c r="G948" s="2">
        <v>3</v>
      </c>
      <c r="H948">
        <v>262.20309300000002</v>
      </c>
      <c r="I948" s="4">
        <v>4</v>
      </c>
      <c r="P948">
        <v>3</v>
      </c>
      <c r="Q948" t="str">
        <f>CONCATENATE(C948,E948,G948,I948)</f>
        <v>134</v>
      </c>
    </row>
    <row r="949" spans="1:17" x14ac:dyDescent="0.25">
      <c r="A949">
        <v>1038</v>
      </c>
      <c r="B949">
        <v>273.00288999999998</v>
      </c>
      <c r="C949" s="3">
        <v>1</v>
      </c>
      <c r="F949">
        <v>259.709383</v>
      </c>
      <c r="G949" s="2">
        <v>3</v>
      </c>
      <c r="H949">
        <v>262.19262900000001</v>
      </c>
      <c r="I949" s="4">
        <v>4</v>
      </c>
      <c r="P949">
        <v>3</v>
      </c>
      <c r="Q949" t="str">
        <f>CONCATENATE(C949,E949,G949,I949)</f>
        <v>134</v>
      </c>
    </row>
    <row r="950" spans="1:17" x14ac:dyDescent="0.25">
      <c r="A950">
        <v>1039</v>
      </c>
      <c r="B950">
        <v>273.00288999999998</v>
      </c>
      <c r="C950" s="3">
        <v>1</v>
      </c>
      <c r="F950">
        <v>259.709383</v>
      </c>
      <c r="G950" s="2">
        <v>3</v>
      </c>
      <c r="H950">
        <v>262.20309300000002</v>
      </c>
      <c r="I950" s="4">
        <v>4</v>
      </c>
      <c r="J950">
        <v>235.82623699999999</v>
      </c>
      <c r="K950" t="s">
        <v>22</v>
      </c>
      <c r="Q950" t="str">
        <f>CONCATENATE(C950,E950,G950,I950)</f>
        <v>134</v>
      </c>
    </row>
    <row r="951" spans="1:17" x14ac:dyDescent="0.25">
      <c r="A951">
        <v>1069</v>
      </c>
      <c r="Q951" t="str">
        <f>CONCATENATE(C951,E951,G951,I951)</f>
        <v/>
      </c>
    </row>
    <row r="952" spans="1:17" x14ac:dyDescent="0.25">
      <c r="A952">
        <v>1070</v>
      </c>
      <c r="Q952" t="str">
        <f>CONCATENATE(C952,E952,G952,I952)</f>
        <v/>
      </c>
    </row>
    <row r="953" spans="1:17" x14ac:dyDescent="0.25">
      <c r="A953">
        <v>1071</v>
      </c>
      <c r="J953">
        <v>235.91216700000001</v>
      </c>
      <c r="K953" t="s">
        <v>22</v>
      </c>
      <c r="Q953" t="str">
        <f>CONCATENATE(C953,E953,G953,I953)</f>
        <v/>
      </c>
    </row>
    <row r="954" spans="1:17" x14ac:dyDescent="0.25">
      <c r="A954">
        <v>1072</v>
      </c>
      <c r="B954">
        <v>241.22036199999999</v>
      </c>
      <c r="C954" s="3">
        <v>1</v>
      </c>
      <c r="P954">
        <v>1</v>
      </c>
      <c r="Q954" t="str">
        <f>CONCATENATE(C954,E954,G954,I954)</f>
        <v>1</v>
      </c>
    </row>
    <row r="955" spans="1:17" x14ac:dyDescent="0.25">
      <c r="A955">
        <v>1073</v>
      </c>
      <c r="B955">
        <v>241.15675200000001</v>
      </c>
      <c r="C955" s="3">
        <v>1</v>
      </c>
      <c r="P955">
        <v>1</v>
      </c>
      <c r="Q955" t="str">
        <f>CONCATENATE(C955,E955,G955,I955)</f>
        <v>1</v>
      </c>
    </row>
    <row r="956" spans="1:17" x14ac:dyDescent="0.25">
      <c r="A956">
        <v>1074</v>
      </c>
      <c r="B956">
        <v>241.16237100000001</v>
      </c>
      <c r="C956" s="3">
        <v>1</v>
      </c>
      <c r="H956">
        <v>252.76634100000001</v>
      </c>
      <c r="I956" s="4">
        <v>4</v>
      </c>
      <c r="P956">
        <v>2</v>
      </c>
      <c r="Q956" t="str">
        <f>CONCATENATE(C956,E956,G956,I956)</f>
        <v>14</v>
      </c>
    </row>
    <row r="957" spans="1:17" x14ac:dyDescent="0.25">
      <c r="A957">
        <v>1075</v>
      </c>
      <c r="B957">
        <v>241.18474399999999</v>
      </c>
      <c r="C957" s="3">
        <v>1</v>
      </c>
      <c r="H957">
        <v>252.76634100000001</v>
      </c>
      <c r="I957" s="4">
        <v>4</v>
      </c>
      <c r="P957">
        <v>2</v>
      </c>
      <c r="Q957" t="str">
        <f>CONCATENATE(C957,E957,G957,I957)</f>
        <v>14</v>
      </c>
    </row>
    <row r="958" spans="1:17" x14ac:dyDescent="0.25">
      <c r="A958">
        <v>1076</v>
      </c>
      <c r="B958">
        <v>241.17087799999999</v>
      </c>
      <c r="C958" s="3">
        <v>1</v>
      </c>
      <c r="H958">
        <v>252.800051</v>
      </c>
      <c r="I958" s="4">
        <v>4</v>
      </c>
      <c r="P958">
        <v>2</v>
      </c>
      <c r="Q958" t="str">
        <f>CONCATENATE(C958,E958,G958,I958)</f>
        <v>14</v>
      </c>
    </row>
    <row r="959" spans="1:17" x14ac:dyDescent="0.25">
      <c r="A959">
        <v>1077</v>
      </c>
      <c r="B959">
        <v>241.16340299999999</v>
      </c>
      <c r="C959" s="3">
        <v>1</v>
      </c>
      <c r="H959">
        <v>252.82484700000001</v>
      </c>
      <c r="I959" s="4">
        <v>4</v>
      </c>
      <c r="P959">
        <v>2</v>
      </c>
      <c r="Q959" t="str">
        <f>CONCATENATE(C959,E959,G959,I959)</f>
        <v>14</v>
      </c>
    </row>
    <row r="960" spans="1:17" x14ac:dyDescent="0.25">
      <c r="A960">
        <v>1078</v>
      </c>
      <c r="B960">
        <v>241.150362</v>
      </c>
      <c r="C960" s="3">
        <v>1</v>
      </c>
      <c r="H960">
        <v>252.83077500000002</v>
      </c>
      <c r="I960" s="4">
        <v>4</v>
      </c>
      <c r="P960">
        <v>2</v>
      </c>
      <c r="Q960" t="str">
        <f>CONCATENATE(C960,E960,G960,I960)</f>
        <v>14</v>
      </c>
    </row>
    <row r="961" spans="1:17" x14ac:dyDescent="0.25">
      <c r="A961">
        <v>1079</v>
      </c>
      <c r="B961">
        <v>241.158455</v>
      </c>
      <c r="C961" s="3">
        <v>1</v>
      </c>
      <c r="H961">
        <v>252.83005399999999</v>
      </c>
      <c r="I961" s="4">
        <v>4</v>
      </c>
      <c r="P961">
        <v>2</v>
      </c>
      <c r="Q961" t="str">
        <f>CONCATENATE(C961,E961,G961,I961)</f>
        <v>14</v>
      </c>
    </row>
    <row r="962" spans="1:17" x14ac:dyDescent="0.25">
      <c r="A962">
        <v>1080</v>
      </c>
      <c r="B962">
        <v>241.15958599999999</v>
      </c>
      <c r="C962" s="3">
        <v>1</v>
      </c>
      <c r="H962">
        <v>252.82551799999999</v>
      </c>
      <c r="I962" s="4">
        <v>4</v>
      </c>
      <c r="P962">
        <v>2</v>
      </c>
      <c r="Q962" t="str">
        <f>CONCATENATE(C962,E962,G962,I962)</f>
        <v>14</v>
      </c>
    </row>
    <row r="963" spans="1:17" x14ac:dyDescent="0.25">
      <c r="A963">
        <v>1081</v>
      </c>
      <c r="B963">
        <v>241.143404</v>
      </c>
      <c r="C963" s="3">
        <v>1</v>
      </c>
      <c r="H963">
        <v>252.822115</v>
      </c>
      <c r="I963" s="4">
        <v>4</v>
      </c>
      <c r="P963">
        <v>2</v>
      </c>
      <c r="Q963" t="str">
        <f>CONCATENATE(C963,E963,G963,I963)</f>
        <v>14</v>
      </c>
    </row>
    <row r="964" spans="1:17" x14ac:dyDescent="0.25">
      <c r="A964">
        <v>1082</v>
      </c>
      <c r="B964">
        <v>241.15742299999999</v>
      </c>
      <c r="C964" s="3">
        <v>1</v>
      </c>
      <c r="H964">
        <v>252.78726799999998</v>
      </c>
      <c r="I964" s="4">
        <v>4</v>
      </c>
      <c r="P964">
        <v>2</v>
      </c>
      <c r="Q964" t="str">
        <f>CONCATENATE(C964,E964,G964,I964)</f>
        <v>14</v>
      </c>
    </row>
    <row r="965" spans="1:17" x14ac:dyDescent="0.25">
      <c r="A965">
        <v>1083</v>
      </c>
      <c r="B965">
        <v>241.18886800000001</v>
      </c>
      <c r="C965" s="3">
        <v>1</v>
      </c>
      <c r="H965">
        <v>252.811598</v>
      </c>
      <c r="I965" s="4">
        <v>4</v>
      </c>
      <c r="P965">
        <v>2</v>
      </c>
      <c r="Q965" t="str">
        <f>CONCATENATE(C965,E965,G965,I965)</f>
        <v>14</v>
      </c>
    </row>
    <row r="966" spans="1:17" x14ac:dyDescent="0.25">
      <c r="A966">
        <v>1084</v>
      </c>
      <c r="B966">
        <v>241.186959</v>
      </c>
      <c r="C966" s="3">
        <v>1</v>
      </c>
      <c r="H966">
        <v>252.85649699999999</v>
      </c>
      <c r="I966" s="4">
        <v>4</v>
      </c>
      <c r="P966">
        <v>2</v>
      </c>
      <c r="Q966" t="str">
        <f>CONCATENATE(C966,E966,G966,I966)</f>
        <v>14</v>
      </c>
    </row>
    <row r="967" spans="1:17" x14ac:dyDescent="0.25">
      <c r="A967">
        <v>1085</v>
      </c>
      <c r="B967">
        <v>241.16366199999999</v>
      </c>
      <c r="C967" s="3">
        <v>1</v>
      </c>
      <c r="H967">
        <v>252.79644200000001</v>
      </c>
      <c r="I967" s="4">
        <v>4</v>
      </c>
      <c r="P967">
        <v>2</v>
      </c>
      <c r="Q967" t="str">
        <f>CONCATENATE(C967,E967,G967,I967)</f>
        <v>14</v>
      </c>
    </row>
    <row r="968" spans="1:17" x14ac:dyDescent="0.25">
      <c r="A968">
        <v>1086</v>
      </c>
      <c r="B968">
        <v>241.18639200000001</v>
      </c>
      <c r="C968" s="3">
        <v>1</v>
      </c>
      <c r="H968">
        <v>252.78190799999999</v>
      </c>
      <c r="I968" s="4">
        <v>4</v>
      </c>
      <c r="P968">
        <v>2</v>
      </c>
      <c r="Q968" t="str">
        <f>CONCATENATE(C968,E968,G968,I968)</f>
        <v>14</v>
      </c>
    </row>
    <row r="969" spans="1:17" x14ac:dyDescent="0.25">
      <c r="A969">
        <v>1087</v>
      </c>
      <c r="B969">
        <v>241.172888</v>
      </c>
      <c r="C969" s="3">
        <v>1</v>
      </c>
      <c r="D969">
        <v>232.701909</v>
      </c>
      <c r="E969" s="5">
        <v>2</v>
      </c>
      <c r="H969">
        <v>252.77819700000001</v>
      </c>
      <c r="I969" s="4">
        <v>4</v>
      </c>
      <c r="P969">
        <v>3</v>
      </c>
      <c r="Q969" t="str">
        <f>CONCATENATE(C969,E969,G969,I969)</f>
        <v>124</v>
      </c>
    </row>
    <row r="970" spans="1:17" x14ac:dyDescent="0.25">
      <c r="A970">
        <v>1088</v>
      </c>
      <c r="B970">
        <v>241.22036199999999</v>
      </c>
      <c r="C970" s="3">
        <v>1</v>
      </c>
      <c r="D970">
        <v>232.713042</v>
      </c>
      <c r="E970" s="5">
        <v>2</v>
      </c>
      <c r="H970">
        <v>252.76634100000001</v>
      </c>
      <c r="I970" s="4">
        <v>4</v>
      </c>
      <c r="P970">
        <v>3</v>
      </c>
      <c r="Q970" t="str">
        <f>CONCATENATE(C970,E970,G970,I970)</f>
        <v>124</v>
      </c>
    </row>
    <row r="971" spans="1:17" x14ac:dyDescent="0.25">
      <c r="A971">
        <v>1089</v>
      </c>
      <c r="D971">
        <v>232.722939</v>
      </c>
      <c r="E971" s="5">
        <v>2</v>
      </c>
      <c r="P971">
        <v>1</v>
      </c>
      <c r="Q971" t="str">
        <f>CONCATENATE(C971,E971,G971,I971)</f>
        <v>2</v>
      </c>
    </row>
    <row r="972" spans="1:17" x14ac:dyDescent="0.25">
      <c r="A972">
        <v>1090</v>
      </c>
      <c r="D972">
        <v>232.724898</v>
      </c>
      <c r="E972" s="5">
        <v>2</v>
      </c>
      <c r="P972">
        <v>1</v>
      </c>
      <c r="Q972" t="str">
        <f>CONCATENATE(C972,E972,G972,I972)</f>
        <v>2</v>
      </c>
    </row>
    <row r="973" spans="1:17" x14ac:dyDescent="0.25">
      <c r="A973">
        <v>1091</v>
      </c>
      <c r="D973">
        <v>232.74752699999999</v>
      </c>
      <c r="E973" s="5">
        <v>2</v>
      </c>
      <c r="P973">
        <v>1</v>
      </c>
      <c r="Q973" t="str">
        <f>CONCATENATE(C973,E973,G973,I973)</f>
        <v>2</v>
      </c>
    </row>
    <row r="974" spans="1:17" x14ac:dyDescent="0.25">
      <c r="A974">
        <v>1092</v>
      </c>
      <c r="D974">
        <v>232.72959</v>
      </c>
      <c r="E974" s="5">
        <v>2</v>
      </c>
      <c r="P974">
        <v>1</v>
      </c>
      <c r="Q974" t="str">
        <f>CONCATENATE(C974,E974,G974,I974)</f>
        <v>2</v>
      </c>
    </row>
    <row r="975" spans="1:17" x14ac:dyDescent="0.25">
      <c r="A975">
        <v>1093</v>
      </c>
      <c r="D975">
        <v>232.74649700000001</v>
      </c>
      <c r="E975" s="5">
        <v>2</v>
      </c>
      <c r="F975">
        <v>240.498919</v>
      </c>
      <c r="G975" s="2">
        <v>3</v>
      </c>
      <c r="P975">
        <v>2</v>
      </c>
      <c r="Q975" t="str">
        <f>CONCATENATE(C975,E975,G975,I975)</f>
        <v>23</v>
      </c>
    </row>
    <row r="976" spans="1:17" x14ac:dyDescent="0.25">
      <c r="A976">
        <v>1094</v>
      </c>
      <c r="D976">
        <v>232.75108399999999</v>
      </c>
      <c r="E976" s="5">
        <v>2</v>
      </c>
      <c r="F976">
        <v>240.484227</v>
      </c>
      <c r="G976" s="2">
        <v>3</v>
      </c>
      <c r="P976">
        <v>2</v>
      </c>
      <c r="Q976" t="str">
        <f>CONCATENATE(C976,E976,G976,I976)</f>
        <v>23</v>
      </c>
    </row>
    <row r="977" spans="1:17" x14ac:dyDescent="0.25">
      <c r="A977">
        <v>1095</v>
      </c>
      <c r="D977">
        <v>232.759692</v>
      </c>
      <c r="E977" s="5">
        <v>2</v>
      </c>
      <c r="F977">
        <v>240.44845599999999</v>
      </c>
      <c r="G977" s="2">
        <v>3</v>
      </c>
      <c r="P977">
        <v>2</v>
      </c>
      <c r="Q977" t="str">
        <f>CONCATENATE(C977,E977,G977,I977)</f>
        <v>23</v>
      </c>
    </row>
    <row r="978" spans="1:17" x14ac:dyDescent="0.25">
      <c r="A978">
        <v>1096</v>
      </c>
      <c r="D978">
        <v>232.71556899999999</v>
      </c>
      <c r="E978" s="5">
        <v>2</v>
      </c>
      <c r="F978">
        <v>240.49283500000001</v>
      </c>
      <c r="G978" s="2">
        <v>3</v>
      </c>
      <c r="P978">
        <v>2</v>
      </c>
      <c r="Q978" t="str">
        <f>CONCATENATE(C978,E978,G978,I978)</f>
        <v>23</v>
      </c>
    </row>
    <row r="979" spans="1:17" x14ac:dyDescent="0.25">
      <c r="A979">
        <v>1097</v>
      </c>
      <c r="D979">
        <v>232.72165000000001</v>
      </c>
      <c r="E979" s="5">
        <v>2</v>
      </c>
      <c r="F979">
        <v>240.47335100000001</v>
      </c>
      <c r="G979" s="2">
        <v>3</v>
      </c>
      <c r="P979">
        <v>2</v>
      </c>
      <c r="Q979" t="str">
        <f>CONCATENATE(C979,E979,G979,I979)</f>
        <v>23</v>
      </c>
    </row>
    <row r="980" spans="1:17" x14ac:dyDescent="0.25">
      <c r="A980">
        <v>1098</v>
      </c>
      <c r="D980">
        <v>232.70464000000001</v>
      </c>
      <c r="E980" s="5">
        <v>2</v>
      </c>
      <c r="F980">
        <v>240.47067100000001</v>
      </c>
      <c r="G980" s="2">
        <v>3</v>
      </c>
      <c r="P980">
        <v>2</v>
      </c>
      <c r="Q980" t="str">
        <f>CONCATENATE(C980,E980,G980,I980)</f>
        <v>23</v>
      </c>
    </row>
    <row r="981" spans="1:17" x14ac:dyDescent="0.25">
      <c r="A981">
        <v>1099</v>
      </c>
      <c r="D981">
        <v>232.724434</v>
      </c>
      <c r="E981" s="5">
        <v>2</v>
      </c>
      <c r="F981">
        <v>240.51515599999999</v>
      </c>
      <c r="G981" s="2">
        <v>3</v>
      </c>
      <c r="P981">
        <v>2</v>
      </c>
      <c r="Q981" t="str">
        <f>CONCATENATE(C981,E981,G981,I981)</f>
        <v>23</v>
      </c>
    </row>
    <row r="982" spans="1:17" x14ac:dyDescent="0.25">
      <c r="A982">
        <v>1100</v>
      </c>
      <c r="D982">
        <v>232.73860999999999</v>
      </c>
      <c r="E982" s="5">
        <v>2</v>
      </c>
      <c r="F982">
        <v>240.442116</v>
      </c>
      <c r="G982" s="2">
        <v>3</v>
      </c>
      <c r="P982">
        <v>2</v>
      </c>
      <c r="Q982" t="str">
        <f>CONCATENATE(C982,E982,G982,I982)</f>
        <v>23</v>
      </c>
    </row>
    <row r="983" spans="1:17" x14ac:dyDescent="0.25">
      <c r="A983">
        <v>1101</v>
      </c>
      <c r="D983">
        <v>232.701909</v>
      </c>
      <c r="E983" s="5">
        <v>2</v>
      </c>
      <c r="F983">
        <v>240.44814700000001</v>
      </c>
      <c r="G983" s="2">
        <v>3</v>
      </c>
      <c r="H983">
        <v>233.474074</v>
      </c>
      <c r="I983" s="4">
        <v>4</v>
      </c>
      <c r="P983">
        <v>3</v>
      </c>
      <c r="Q983" t="str">
        <f>CONCATENATE(C983,E983,G983,I983)</f>
        <v>234</v>
      </c>
    </row>
    <row r="984" spans="1:17" x14ac:dyDescent="0.25">
      <c r="A984">
        <v>1102</v>
      </c>
      <c r="F984">
        <v>240.48927900000001</v>
      </c>
      <c r="G984" s="2">
        <v>3</v>
      </c>
      <c r="H984">
        <v>233.46381400000001</v>
      </c>
      <c r="I984" s="4">
        <v>4</v>
      </c>
      <c r="P984">
        <v>2</v>
      </c>
      <c r="Q984" t="str">
        <f>CONCATENATE(C984,E984,G984,I984)</f>
        <v>34</v>
      </c>
    </row>
    <row r="985" spans="1:17" x14ac:dyDescent="0.25">
      <c r="A985">
        <v>1103</v>
      </c>
      <c r="F985">
        <v>240.51345499999999</v>
      </c>
      <c r="G985" s="2">
        <v>3</v>
      </c>
      <c r="H985">
        <v>233.46721700000001</v>
      </c>
      <c r="I985" s="4">
        <v>4</v>
      </c>
      <c r="P985">
        <v>2</v>
      </c>
      <c r="Q985" t="str">
        <f>CONCATENATE(C985,E985,G985,I985)</f>
        <v>34</v>
      </c>
    </row>
    <row r="986" spans="1:17" x14ac:dyDescent="0.25">
      <c r="A986">
        <v>1104</v>
      </c>
      <c r="F986">
        <v>240.520464</v>
      </c>
      <c r="G986" s="2">
        <v>3</v>
      </c>
      <c r="H986">
        <v>233.47226900000001</v>
      </c>
      <c r="I986" s="4">
        <v>4</v>
      </c>
      <c r="P986">
        <v>2</v>
      </c>
      <c r="Q986" t="str">
        <f>CONCATENATE(C986,E986,G986,I986)</f>
        <v>34</v>
      </c>
    </row>
    <row r="987" spans="1:17" x14ac:dyDescent="0.25">
      <c r="A987">
        <v>1105</v>
      </c>
      <c r="F987">
        <v>240.53840299999999</v>
      </c>
      <c r="G987" s="2">
        <v>3</v>
      </c>
      <c r="H987">
        <v>233.41912500000001</v>
      </c>
      <c r="I987" s="4">
        <v>4</v>
      </c>
      <c r="P987">
        <v>2</v>
      </c>
      <c r="Q987" t="str">
        <f>CONCATENATE(C987,E987,G987,I987)</f>
        <v>34</v>
      </c>
    </row>
    <row r="988" spans="1:17" x14ac:dyDescent="0.25">
      <c r="A988">
        <v>1106</v>
      </c>
      <c r="F988">
        <v>240.498919</v>
      </c>
      <c r="G988" s="2">
        <v>3</v>
      </c>
      <c r="H988">
        <v>233.437319</v>
      </c>
      <c r="I988" s="4">
        <v>4</v>
      </c>
      <c r="P988">
        <v>2</v>
      </c>
      <c r="Q988" t="str">
        <f>CONCATENATE(C988,E988,G988,I988)</f>
        <v>34</v>
      </c>
    </row>
    <row r="989" spans="1:17" x14ac:dyDescent="0.25">
      <c r="A989">
        <v>1107</v>
      </c>
      <c r="B989">
        <v>220.102475</v>
      </c>
      <c r="C989" s="3">
        <v>1</v>
      </c>
      <c r="H989">
        <v>233.46850599999999</v>
      </c>
      <c r="I989" s="4">
        <v>4</v>
      </c>
      <c r="P989">
        <v>2</v>
      </c>
      <c r="Q989" t="str">
        <f>CONCATENATE(C989,E989,G989,I989)</f>
        <v>14</v>
      </c>
    </row>
    <row r="990" spans="1:17" x14ac:dyDescent="0.25">
      <c r="A990">
        <v>1108</v>
      </c>
      <c r="B990">
        <v>220.08015599999999</v>
      </c>
      <c r="C990" s="3">
        <v>1</v>
      </c>
      <c r="H990">
        <v>233.452269</v>
      </c>
      <c r="I990" s="4">
        <v>4</v>
      </c>
      <c r="P990">
        <v>2</v>
      </c>
      <c r="Q990" t="str">
        <f>CONCATENATE(C990,E990,G990,I990)</f>
        <v>14</v>
      </c>
    </row>
    <row r="991" spans="1:17" x14ac:dyDescent="0.25">
      <c r="A991">
        <v>1109</v>
      </c>
      <c r="B991">
        <v>220.04809299999999</v>
      </c>
      <c r="C991" s="3">
        <v>1</v>
      </c>
      <c r="H991">
        <v>233.48159799999999</v>
      </c>
      <c r="I991" s="4">
        <v>4</v>
      </c>
      <c r="P991">
        <v>2</v>
      </c>
      <c r="Q991" t="str">
        <f>CONCATENATE(C991,E991,G991,I991)</f>
        <v>14</v>
      </c>
    </row>
    <row r="992" spans="1:17" x14ac:dyDescent="0.25">
      <c r="A992">
        <v>1110</v>
      </c>
      <c r="B992">
        <v>220.111907</v>
      </c>
      <c r="C992" s="3">
        <v>1</v>
      </c>
      <c r="H992">
        <v>233.44618600000001</v>
      </c>
      <c r="I992" s="4">
        <v>4</v>
      </c>
      <c r="P992">
        <v>2</v>
      </c>
      <c r="Q992" t="str">
        <f>CONCATENATE(C992,E992,G992,I992)</f>
        <v>14</v>
      </c>
    </row>
    <row r="993" spans="1:17" x14ac:dyDescent="0.25">
      <c r="A993">
        <v>1111</v>
      </c>
      <c r="B993">
        <v>220.06788700000001</v>
      </c>
      <c r="C993" s="3">
        <v>1</v>
      </c>
      <c r="H993">
        <v>233.47824900000001</v>
      </c>
      <c r="I993" s="4">
        <v>4</v>
      </c>
      <c r="P993">
        <v>2</v>
      </c>
      <c r="Q993" t="str">
        <f>CONCATENATE(C993,E993,G993,I993)</f>
        <v>14</v>
      </c>
    </row>
    <row r="994" spans="1:17" x14ac:dyDescent="0.25">
      <c r="A994">
        <v>1112</v>
      </c>
      <c r="B994">
        <v>220.079846</v>
      </c>
      <c r="C994" s="3">
        <v>1</v>
      </c>
      <c r="H994">
        <v>233.50268</v>
      </c>
      <c r="I994" s="4">
        <v>4</v>
      </c>
      <c r="P994">
        <v>2</v>
      </c>
      <c r="Q994" t="str">
        <f>CONCATENATE(C994,E994,G994,I994)</f>
        <v>14</v>
      </c>
    </row>
    <row r="995" spans="1:17" x14ac:dyDescent="0.25">
      <c r="A995">
        <v>1113</v>
      </c>
      <c r="B995">
        <v>220.08907299999998</v>
      </c>
      <c r="C995" s="3">
        <v>1</v>
      </c>
      <c r="H995">
        <v>233.474074</v>
      </c>
      <c r="I995" s="4">
        <v>4</v>
      </c>
      <c r="P995">
        <v>2</v>
      </c>
      <c r="Q995" t="str">
        <f>CONCATENATE(C995,E995,G995,I995)</f>
        <v>14</v>
      </c>
    </row>
    <row r="996" spans="1:17" x14ac:dyDescent="0.25">
      <c r="A996">
        <v>1114</v>
      </c>
      <c r="B996">
        <v>220.09608299999999</v>
      </c>
      <c r="C996" s="3">
        <v>1</v>
      </c>
      <c r="P996">
        <v>1</v>
      </c>
      <c r="Q996" t="str">
        <f>CONCATENATE(C996,E996,G996,I996)</f>
        <v>1</v>
      </c>
    </row>
    <row r="997" spans="1:17" x14ac:dyDescent="0.25">
      <c r="A997">
        <v>1115</v>
      </c>
      <c r="B997">
        <v>220.096238</v>
      </c>
      <c r="C997" s="3">
        <v>1</v>
      </c>
      <c r="P997">
        <v>1</v>
      </c>
      <c r="Q997" t="str">
        <f>CONCATENATE(C997,E997,G997,I997)</f>
        <v>1</v>
      </c>
    </row>
    <row r="998" spans="1:17" x14ac:dyDescent="0.25">
      <c r="A998">
        <v>1116</v>
      </c>
      <c r="B998">
        <v>220.055001</v>
      </c>
      <c r="C998" s="3">
        <v>1</v>
      </c>
      <c r="P998">
        <v>1</v>
      </c>
      <c r="Q998" t="str">
        <f>CONCATENATE(C998,E998,G998,I998)</f>
        <v>1</v>
      </c>
    </row>
    <row r="999" spans="1:17" x14ac:dyDescent="0.25">
      <c r="A999">
        <v>1117</v>
      </c>
      <c r="B999">
        <v>220.09015500000001</v>
      </c>
      <c r="C999" s="3">
        <v>1</v>
      </c>
      <c r="D999">
        <v>213.52953600000001</v>
      </c>
      <c r="E999" s="5">
        <v>2</v>
      </c>
      <c r="P999">
        <v>2</v>
      </c>
      <c r="Q999" t="str">
        <f>CONCATENATE(C999,E999,G999,I999)</f>
        <v>12</v>
      </c>
    </row>
    <row r="1000" spans="1:17" x14ac:dyDescent="0.25">
      <c r="A1000">
        <v>1118</v>
      </c>
      <c r="B1000">
        <v>220.102475</v>
      </c>
      <c r="C1000" s="3">
        <v>1</v>
      </c>
      <c r="D1000">
        <v>213.41989699999999</v>
      </c>
      <c r="E1000" s="5">
        <v>2</v>
      </c>
      <c r="P1000">
        <v>2</v>
      </c>
      <c r="Q1000" t="str">
        <f>CONCATENATE(C1000,E1000,G1000,I1000)</f>
        <v>12</v>
      </c>
    </row>
    <row r="1001" spans="1:17" x14ac:dyDescent="0.25">
      <c r="A1001">
        <v>1119</v>
      </c>
      <c r="D1001">
        <v>213.43566999999999</v>
      </c>
      <c r="E1001" s="5">
        <v>2</v>
      </c>
      <c r="P1001">
        <v>1</v>
      </c>
      <c r="Q1001" t="str">
        <f>CONCATENATE(C1001,E1001,G1001,I1001)</f>
        <v>2</v>
      </c>
    </row>
    <row r="1002" spans="1:17" x14ac:dyDescent="0.25">
      <c r="A1002">
        <v>1120</v>
      </c>
      <c r="D1002">
        <v>213.461443</v>
      </c>
      <c r="E1002" s="5">
        <v>2</v>
      </c>
      <c r="P1002">
        <v>1</v>
      </c>
      <c r="Q1002" t="str">
        <f>CONCATENATE(C1002,E1002,G1002,I1002)</f>
        <v>2</v>
      </c>
    </row>
    <row r="1003" spans="1:17" x14ac:dyDescent="0.25">
      <c r="A1003">
        <v>1121</v>
      </c>
      <c r="D1003">
        <v>213.45474300000001</v>
      </c>
      <c r="E1003" s="5">
        <v>2</v>
      </c>
      <c r="P1003">
        <v>1</v>
      </c>
      <c r="Q1003" t="str">
        <f>CONCATENATE(C1003,E1003,G1003,I1003)</f>
        <v>2</v>
      </c>
    </row>
    <row r="1004" spans="1:17" x14ac:dyDescent="0.25">
      <c r="A1004">
        <v>1122</v>
      </c>
      <c r="D1004">
        <v>213.510155</v>
      </c>
      <c r="E1004" s="5">
        <v>2</v>
      </c>
      <c r="F1004">
        <v>219.22324800000001</v>
      </c>
      <c r="G1004" s="2">
        <v>3</v>
      </c>
      <c r="P1004">
        <v>2</v>
      </c>
      <c r="Q1004" t="str">
        <f>CONCATENATE(C1004,E1004,G1004,I1004)</f>
        <v>23</v>
      </c>
    </row>
    <row r="1005" spans="1:17" x14ac:dyDescent="0.25">
      <c r="A1005">
        <v>1123</v>
      </c>
      <c r="D1005">
        <v>213.55953600000001</v>
      </c>
      <c r="E1005" s="5">
        <v>2</v>
      </c>
      <c r="F1005">
        <v>219.206546</v>
      </c>
      <c r="G1005" s="2">
        <v>3</v>
      </c>
      <c r="P1005">
        <v>2</v>
      </c>
      <c r="Q1005" t="str">
        <f>CONCATENATE(C1005,E1005,G1005,I1005)</f>
        <v>23</v>
      </c>
    </row>
    <row r="1006" spans="1:17" x14ac:dyDescent="0.25">
      <c r="A1006">
        <v>1124</v>
      </c>
      <c r="D1006">
        <v>213.557062</v>
      </c>
      <c r="E1006" s="5">
        <v>2</v>
      </c>
      <c r="F1006">
        <v>219.159175</v>
      </c>
      <c r="G1006" s="2">
        <v>3</v>
      </c>
      <c r="P1006">
        <v>2</v>
      </c>
      <c r="Q1006" t="str">
        <f>CONCATENATE(C1006,E1006,G1006,I1006)</f>
        <v>23</v>
      </c>
    </row>
    <row r="1007" spans="1:17" x14ac:dyDescent="0.25">
      <c r="A1007">
        <v>1125</v>
      </c>
      <c r="D1007">
        <v>213.52329900000001</v>
      </c>
      <c r="E1007" s="5">
        <v>2</v>
      </c>
      <c r="F1007">
        <v>219.14871199999999</v>
      </c>
      <c r="G1007" s="2">
        <v>3</v>
      </c>
      <c r="P1007">
        <v>2</v>
      </c>
      <c r="Q1007" t="str">
        <f>CONCATENATE(C1007,E1007,G1007,I1007)</f>
        <v>23</v>
      </c>
    </row>
    <row r="1008" spans="1:17" x14ac:dyDescent="0.25">
      <c r="A1008">
        <v>1126</v>
      </c>
      <c r="D1008">
        <v>213.52953600000001</v>
      </c>
      <c r="E1008" s="5">
        <v>2</v>
      </c>
      <c r="F1008">
        <v>219.177165</v>
      </c>
      <c r="G1008" s="2">
        <v>3</v>
      </c>
      <c r="P1008">
        <v>2</v>
      </c>
      <c r="Q1008" t="str">
        <f>CONCATENATE(C1008,E1008,G1008,I1008)</f>
        <v>23</v>
      </c>
    </row>
    <row r="1009" spans="1:17" x14ac:dyDescent="0.25">
      <c r="A1009">
        <v>1127</v>
      </c>
      <c r="D1009">
        <v>213.52953600000001</v>
      </c>
      <c r="E1009" s="5">
        <v>2</v>
      </c>
      <c r="F1009">
        <v>219.151186</v>
      </c>
      <c r="G1009" s="2">
        <v>3</v>
      </c>
      <c r="H1009">
        <v>214.80494899999999</v>
      </c>
      <c r="I1009" s="4">
        <v>4</v>
      </c>
      <c r="P1009">
        <v>3</v>
      </c>
      <c r="Q1009" t="str">
        <f>CONCATENATE(C1009,E1009,G1009,I1009)</f>
        <v>234</v>
      </c>
    </row>
    <row r="1010" spans="1:17" x14ac:dyDescent="0.25">
      <c r="A1010">
        <v>1128</v>
      </c>
      <c r="F1010">
        <v>219.146907</v>
      </c>
      <c r="G1010" s="2">
        <v>3</v>
      </c>
      <c r="H1010">
        <v>214.78020599999999</v>
      </c>
      <c r="I1010" s="4">
        <v>4</v>
      </c>
      <c r="P1010">
        <v>2</v>
      </c>
      <c r="Q1010" t="str">
        <f>CONCATENATE(C1010,E1010,G1010,I1010)</f>
        <v>34</v>
      </c>
    </row>
    <row r="1011" spans="1:17" x14ac:dyDescent="0.25">
      <c r="A1011">
        <v>1129</v>
      </c>
      <c r="F1011">
        <v>219.14964000000001</v>
      </c>
      <c r="G1011" s="2">
        <v>3</v>
      </c>
      <c r="H1011">
        <v>214.76216500000001</v>
      </c>
      <c r="I1011" s="4">
        <v>4</v>
      </c>
      <c r="P1011">
        <v>2</v>
      </c>
      <c r="Q1011" t="str">
        <f>CONCATENATE(C1011,E1011,G1011,I1011)</f>
        <v>34</v>
      </c>
    </row>
    <row r="1012" spans="1:17" x14ac:dyDescent="0.25">
      <c r="A1012">
        <v>1130</v>
      </c>
      <c r="F1012">
        <v>219.22324800000001</v>
      </c>
      <c r="G1012" s="2">
        <v>3</v>
      </c>
      <c r="H1012">
        <v>214.76721699999999</v>
      </c>
      <c r="I1012" s="4">
        <v>4</v>
      </c>
      <c r="P1012">
        <v>2</v>
      </c>
      <c r="Q1012" t="str">
        <f>CONCATENATE(C1012,E1012,G1012,I1012)</f>
        <v>34</v>
      </c>
    </row>
    <row r="1013" spans="1:17" x14ac:dyDescent="0.25">
      <c r="A1013">
        <v>1131</v>
      </c>
      <c r="H1013">
        <v>214.70072199999998</v>
      </c>
      <c r="I1013" s="4">
        <v>4</v>
      </c>
      <c r="P1013">
        <v>1</v>
      </c>
      <c r="Q1013" t="str">
        <f>CONCATENATE(C1013,E1013,G1013,I1013)</f>
        <v>4</v>
      </c>
    </row>
    <row r="1014" spans="1:17" x14ac:dyDescent="0.25">
      <c r="A1014">
        <v>1132</v>
      </c>
      <c r="B1014">
        <v>199.76709199999999</v>
      </c>
      <c r="C1014" s="3">
        <v>1</v>
      </c>
      <c r="H1014">
        <v>214.72757799999999</v>
      </c>
      <c r="I1014" s="4">
        <v>4</v>
      </c>
      <c r="P1014">
        <v>2</v>
      </c>
      <c r="Q1014" t="str">
        <f>CONCATENATE(C1014,E1014,G1014,I1014)</f>
        <v>14</v>
      </c>
    </row>
    <row r="1015" spans="1:17" x14ac:dyDescent="0.25">
      <c r="A1015">
        <v>1133</v>
      </c>
      <c r="B1015">
        <v>199.763758</v>
      </c>
      <c r="C1015" s="3">
        <v>1</v>
      </c>
      <c r="H1015">
        <v>214.794588</v>
      </c>
      <c r="I1015" s="4">
        <v>4</v>
      </c>
      <c r="P1015">
        <v>2</v>
      </c>
      <c r="Q1015" t="str">
        <f>CONCATENATE(C1015,E1015,G1015,I1015)</f>
        <v>14</v>
      </c>
    </row>
    <row r="1016" spans="1:17" x14ac:dyDescent="0.25">
      <c r="A1016">
        <v>1134</v>
      </c>
      <c r="B1016">
        <v>199.780371</v>
      </c>
      <c r="C1016" s="3">
        <v>1</v>
      </c>
      <c r="H1016">
        <v>214.79</v>
      </c>
      <c r="I1016" s="4">
        <v>4</v>
      </c>
      <c r="P1016">
        <v>2</v>
      </c>
      <c r="Q1016" t="str">
        <f>CONCATENATE(C1016,E1016,G1016,I1016)</f>
        <v>14</v>
      </c>
    </row>
    <row r="1017" spans="1:17" x14ac:dyDescent="0.25">
      <c r="A1017">
        <v>1135</v>
      </c>
      <c r="B1017">
        <v>199.75578200000001</v>
      </c>
      <c r="C1017" s="3">
        <v>1</v>
      </c>
      <c r="H1017">
        <v>214.80494899999999</v>
      </c>
      <c r="I1017" s="4">
        <v>4</v>
      </c>
      <c r="P1017">
        <v>2</v>
      </c>
      <c r="Q1017" t="str">
        <f>CONCATENATE(C1017,E1017,G1017,I1017)</f>
        <v>14</v>
      </c>
    </row>
    <row r="1018" spans="1:17" x14ac:dyDescent="0.25">
      <c r="A1018">
        <v>1136</v>
      </c>
      <c r="B1018">
        <v>199.74866299999999</v>
      </c>
      <c r="C1018" s="3">
        <v>1</v>
      </c>
      <c r="P1018">
        <v>1</v>
      </c>
      <c r="Q1018" t="str">
        <f>CONCATENATE(C1018,E1018,G1018,I1018)</f>
        <v>1</v>
      </c>
    </row>
    <row r="1019" spans="1:17" x14ac:dyDescent="0.25">
      <c r="A1019">
        <v>1137</v>
      </c>
      <c r="B1019">
        <v>199.75401199999999</v>
      </c>
      <c r="C1019" s="3">
        <v>1</v>
      </c>
      <c r="P1019">
        <v>1</v>
      </c>
      <c r="Q1019" t="str">
        <f>CONCATENATE(C1019,E1019,G1019,I1019)</f>
        <v>1</v>
      </c>
    </row>
    <row r="1020" spans="1:17" x14ac:dyDescent="0.25">
      <c r="A1020">
        <v>1138</v>
      </c>
      <c r="B1020">
        <v>199.74790400000001</v>
      </c>
      <c r="C1020" s="3">
        <v>1</v>
      </c>
      <c r="P1020">
        <v>1</v>
      </c>
      <c r="Q1020" t="str">
        <f>CONCATENATE(C1020,E1020,G1020,I1020)</f>
        <v>1</v>
      </c>
    </row>
    <row r="1021" spans="1:17" x14ac:dyDescent="0.25">
      <c r="A1021">
        <v>1139</v>
      </c>
      <c r="B1021">
        <v>199.752295</v>
      </c>
      <c r="C1021" s="3">
        <v>1</v>
      </c>
      <c r="P1021">
        <v>1</v>
      </c>
      <c r="Q1021" t="str">
        <f>CONCATENATE(C1021,E1021,G1021,I1021)</f>
        <v>1</v>
      </c>
    </row>
    <row r="1022" spans="1:17" x14ac:dyDescent="0.25">
      <c r="A1022">
        <v>1140</v>
      </c>
      <c r="B1022">
        <v>199.73169200000001</v>
      </c>
      <c r="C1022" s="3">
        <v>1</v>
      </c>
      <c r="D1022">
        <v>192.101283</v>
      </c>
      <c r="E1022" s="5">
        <v>2</v>
      </c>
      <c r="P1022">
        <v>2</v>
      </c>
      <c r="Q1022" t="str">
        <f>CONCATENATE(C1022,E1022,G1022,I1022)</f>
        <v>12</v>
      </c>
    </row>
    <row r="1023" spans="1:17" x14ac:dyDescent="0.25">
      <c r="A1023">
        <v>1141</v>
      </c>
      <c r="B1023">
        <v>199.76709199999999</v>
      </c>
      <c r="C1023" s="3">
        <v>1</v>
      </c>
      <c r="D1023">
        <v>192.15106800000001</v>
      </c>
      <c r="E1023" s="5">
        <v>2</v>
      </c>
      <c r="P1023">
        <v>2</v>
      </c>
      <c r="Q1023" t="str">
        <f>CONCATENATE(C1023,E1023,G1023,I1023)</f>
        <v>12</v>
      </c>
    </row>
    <row r="1024" spans="1:17" x14ac:dyDescent="0.25">
      <c r="A1024">
        <v>1142</v>
      </c>
      <c r="B1024">
        <v>199.76709199999999</v>
      </c>
      <c r="C1024" s="3">
        <v>1</v>
      </c>
      <c r="D1024">
        <v>192.142382</v>
      </c>
      <c r="E1024" s="5">
        <v>2</v>
      </c>
      <c r="P1024">
        <v>2</v>
      </c>
      <c r="Q1024" t="str">
        <f>CONCATENATE(C1024,E1024,G1024,I1024)</f>
        <v>12</v>
      </c>
    </row>
    <row r="1025" spans="1:17" x14ac:dyDescent="0.25">
      <c r="A1025">
        <v>1143</v>
      </c>
      <c r="D1025">
        <v>192.106886</v>
      </c>
      <c r="E1025" s="5">
        <v>2</v>
      </c>
      <c r="P1025">
        <v>1</v>
      </c>
      <c r="Q1025" t="str">
        <f>CONCATENATE(C1025,E1025,G1025,I1025)</f>
        <v>2</v>
      </c>
    </row>
    <row r="1026" spans="1:17" x14ac:dyDescent="0.25">
      <c r="A1026">
        <v>1144</v>
      </c>
      <c r="D1026">
        <v>192.090575</v>
      </c>
      <c r="E1026" s="5">
        <v>2</v>
      </c>
      <c r="P1026">
        <v>1</v>
      </c>
      <c r="Q1026" t="str">
        <f>CONCATENATE(C1026,E1026,G1026,I1026)</f>
        <v>2</v>
      </c>
    </row>
    <row r="1027" spans="1:17" x14ac:dyDescent="0.25">
      <c r="A1027">
        <v>1145</v>
      </c>
      <c r="D1027">
        <v>192.11723899999998</v>
      </c>
      <c r="E1027" s="5">
        <v>2</v>
      </c>
      <c r="P1027">
        <v>1</v>
      </c>
      <c r="Q1027" t="str">
        <f>CONCATENATE(C1027,E1027,G1027,I1027)</f>
        <v>2</v>
      </c>
    </row>
    <row r="1028" spans="1:17" x14ac:dyDescent="0.25">
      <c r="A1028">
        <v>1146</v>
      </c>
      <c r="D1028">
        <v>192.10340400000001</v>
      </c>
      <c r="E1028" s="5">
        <v>2</v>
      </c>
      <c r="P1028">
        <v>1</v>
      </c>
      <c r="Q1028" t="str">
        <f>CONCATENATE(C1028,E1028,G1028,I1028)</f>
        <v>2</v>
      </c>
    </row>
    <row r="1029" spans="1:17" x14ac:dyDescent="0.25">
      <c r="A1029">
        <v>1147</v>
      </c>
      <c r="D1029">
        <v>192.065077</v>
      </c>
      <c r="E1029" s="5">
        <v>2</v>
      </c>
      <c r="F1029">
        <v>196.07526999999999</v>
      </c>
      <c r="G1029" s="2">
        <v>3</v>
      </c>
      <c r="P1029">
        <v>2</v>
      </c>
      <c r="Q1029" t="str">
        <f>CONCATENATE(C1029,E1029,G1029,I1029)</f>
        <v>23</v>
      </c>
    </row>
    <row r="1030" spans="1:17" x14ac:dyDescent="0.25">
      <c r="A1030">
        <v>1148</v>
      </c>
      <c r="D1030">
        <v>192.057402</v>
      </c>
      <c r="E1030" s="5">
        <v>2</v>
      </c>
      <c r="F1030">
        <v>196.08274299999999</v>
      </c>
      <c r="G1030" s="2">
        <v>3</v>
      </c>
      <c r="P1030">
        <v>2</v>
      </c>
      <c r="Q1030" t="str">
        <f>CONCATENATE(C1030,E1030,G1030,I1030)</f>
        <v>23</v>
      </c>
    </row>
    <row r="1031" spans="1:17" x14ac:dyDescent="0.25">
      <c r="A1031">
        <v>1149</v>
      </c>
      <c r="D1031">
        <v>192.101283</v>
      </c>
      <c r="E1031" s="5">
        <v>2</v>
      </c>
      <c r="F1031">
        <v>196.09470999999999</v>
      </c>
      <c r="G1031" s="2">
        <v>3</v>
      </c>
      <c r="P1031">
        <v>2</v>
      </c>
      <c r="Q1031" t="str">
        <f>CONCATENATE(C1031,E1031,G1031,I1031)</f>
        <v>23</v>
      </c>
    </row>
    <row r="1032" spans="1:17" x14ac:dyDescent="0.25">
      <c r="A1032">
        <v>1150</v>
      </c>
      <c r="F1032">
        <v>196.08370099999999</v>
      </c>
      <c r="G1032" s="2">
        <v>3</v>
      </c>
      <c r="H1032">
        <v>192.184596</v>
      </c>
      <c r="I1032" s="4">
        <v>4</v>
      </c>
      <c r="P1032">
        <v>2</v>
      </c>
      <c r="Q1032" t="str">
        <f>CONCATENATE(C1032,E1032,G1032,I1032)</f>
        <v>34</v>
      </c>
    </row>
    <row r="1033" spans="1:17" x14ac:dyDescent="0.25">
      <c r="A1033">
        <v>1151</v>
      </c>
      <c r="F1033">
        <v>196.10006200000001</v>
      </c>
      <c r="G1033" s="2">
        <v>3</v>
      </c>
      <c r="H1033">
        <v>192.14157699999998</v>
      </c>
      <c r="I1033" s="4">
        <v>4</v>
      </c>
      <c r="P1033">
        <v>2</v>
      </c>
      <c r="Q1033" t="str">
        <f>CONCATENATE(C1033,E1033,G1033,I1033)</f>
        <v>34</v>
      </c>
    </row>
    <row r="1034" spans="1:17" x14ac:dyDescent="0.25">
      <c r="A1034">
        <v>1152</v>
      </c>
      <c r="F1034">
        <v>196.10576900000001</v>
      </c>
      <c r="G1034" s="2">
        <v>3</v>
      </c>
      <c r="H1034">
        <v>192.18979899999999</v>
      </c>
      <c r="I1034" s="4">
        <v>4</v>
      </c>
      <c r="P1034">
        <v>2</v>
      </c>
      <c r="Q1034" t="str">
        <f>CONCATENATE(C1034,E1034,G1034,I1034)</f>
        <v>34</v>
      </c>
    </row>
    <row r="1035" spans="1:17" x14ac:dyDescent="0.25">
      <c r="A1035">
        <v>1153</v>
      </c>
      <c r="F1035">
        <v>196.15181999999999</v>
      </c>
      <c r="G1035" s="2">
        <v>3</v>
      </c>
      <c r="H1035">
        <v>192.16924499999999</v>
      </c>
      <c r="I1035" s="4">
        <v>4</v>
      </c>
      <c r="P1035">
        <v>2</v>
      </c>
      <c r="Q1035" t="str">
        <f>CONCATENATE(C1035,E1035,G1035,I1035)</f>
        <v>34</v>
      </c>
    </row>
    <row r="1036" spans="1:17" x14ac:dyDescent="0.25">
      <c r="A1036">
        <v>1154</v>
      </c>
      <c r="F1036">
        <v>196.156058</v>
      </c>
      <c r="G1036" s="2">
        <v>3</v>
      </c>
      <c r="H1036">
        <v>192.15203</v>
      </c>
      <c r="I1036" s="4">
        <v>4</v>
      </c>
      <c r="P1036">
        <v>2</v>
      </c>
      <c r="Q1036" t="str">
        <f>CONCATENATE(C1036,E1036,G1036,I1036)</f>
        <v>34</v>
      </c>
    </row>
    <row r="1037" spans="1:17" x14ac:dyDescent="0.25">
      <c r="A1037">
        <v>1155</v>
      </c>
      <c r="B1037">
        <v>175.852881</v>
      </c>
      <c r="C1037" s="3">
        <v>1</v>
      </c>
      <c r="F1037">
        <v>196.09698</v>
      </c>
      <c r="G1037" s="2">
        <v>3</v>
      </c>
      <c r="H1037">
        <v>192.14647199999999</v>
      </c>
      <c r="I1037" s="4">
        <v>4</v>
      </c>
      <c r="P1037">
        <v>3</v>
      </c>
      <c r="Q1037" t="str">
        <f>CONCATENATE(C1037,E1037,G1037,I1037)</f>
        <v>134</v>
      </c>
    </row>
    <row r="1038" spans="1:17" x14ac:dyDescent="0.25">
      <c r="A1038">
        <v>1156</v>
      </c>
      <c r="B1038">
        <v>175.87913800000001</v>
      </c>
      <c r="C1038" s="3">
        <v>1</v>
      </c>
      <c r="H1038">
        <v>192.14667800000001</v>
      </c>
      <c r="I1038" s="4">
        <v>4</v>
      </c>
      <c r="P1038">
        <v>2</v>
      </c>
      <c r="Q1038" t="str">
        <f>CONCATENATE(C1038,E1038,G1038,I1038)</f>
        <v>14</v>
      </c>
    </row>
    <row r="1039" spans="1:17" x14ac:dyDescent="0.25">
      <c r="A1039">
        <v>1157</v>
      </c>
      <c r="B1039">
        <v>175.856213</v>
      </c>
      <c r="C1039" s="3">
        <v>1</v>
      </c>
      <c r="H1039">
        <v>192.12294199999999</v>
      </c>
      <c r="I1039" s="4">
        <v>4</v>
      </c>
      <c r="P1039">
        <v>2</v>
      </c>
      <c r="Q1039" t="str">
        <f>CONCATENATE(C1039,E1039,G1039,I1039)</f>
        <v>14</v>
      </c>
    </row>
    <row r="1040" spans="1:17" x14ac:dyDescent="0.25">
      <c r="A1040">
        <v>1158</v>
      </c>
      <c r="B1040">
        <v>175.86716899999999</v>
      </c>
      <c r="C1040" s="3">
        <v>1</v>
      </c>
      <c r="H1040">
        <v>192.184596</v>
      </c>
      <c r="I1040" s="4">
        <v>4</v>
      </c>
      <c r="P1040">
        <v>2</v>
      </c>
      <c r="Q1040" t="str">
        <f>CONCATENATE(C1040,E1040,G1040,I1040)</f>
        <v>14</v>
      </c>
    </row>
    <row r="1041" spans="1:17" x14ac:dyDescent="0.25">
      <c r="A1041">
        <v>1159</v>
      </c>
      <c r="B1041">
        <v>175.87570399999998</v>
      </c>
      <c r="C1041" s="3">
        <v>1</v>
      </c>
      <c r="H1041">
        <v>192.184596</v>
      </c>
      <c r="I1041" s="4">
        <v>4</v>
      </c>
      <c r="P1041">
        <v>2</v>
      </c>
      <c r="Q1041" t="str">
        <f>CONCATENATE(C1041,E1041,G1041,I1041)</f>
        <v>14</v>
      </c>
    </row>
    <row r="1042" spans="1:17" x14ac:dyDescent="0.25">
      <c r="A1042">
        <v>1160</v>
      </c>
      <c r="B1042">
        <v>175.811778</v>
      </c>
      <c r="C1042" s="3">
        <v>1</v>
      </c>
      <c r="P1042">
        <v>1</v>
      </c>
      <c r="Q1042" t="str">
        <f>CONCATENATE(C1042,E1042,G1042,I1042)</f>
        <v>1</v>
      </c>
    </row>
    <row r="1043" spans="1:17" x14ac:dyDescent="0.25">
      <c r="A1043">
        <v>1161</v>
      </c>
      <c r="B1043">
        <v>175.86671699999999</v>
      </c>
      <c r="C1043" s="3">
        <v>1</v>
      </c>
      <c r="P1043">
        <v>1</v>
      </c>
      <c r="Q1043" t="str">
        <f>CONCATENATE(C1043,E1043,G1043,I1043)</f>
        <v>1</v>
      </c>
    </row>
    <row r="1044" spans="1:17" x14ac:dyDescent="0.25">
      <c r="A1044">
        <v>1162</v>
      </c>
      <c r="B1044">
        <v>175.87661199999999</v>
      </c>
      <c r="C1044" s="3">
        <v>1</v>
      </c>
      <c r="D1044">
        <v>169.570527</v>
      </c>
      <c r="E1044" s="5">
        <v>2</v>
      </c>
      <c r="P1044">
        <v>2</v>
      </c>
      <c r="Q1044" t="str">
        <f>CONCATENATE(C1044,E1044,G1044,I1044)</f>
        <v>12</v>
      </c>
    </row>
    <row r="1045" spans="1:17" x14ac:dyDescent="0.25">
      <c r="A1045">
        <v>1163</v>
      </c>
      <c r="B1045">
        <v>175.846215</v>
      </c>
      <c r="C1045" s="3">
        <v>1</v>
      </c>
      <c r="D1045">
        <v>169.58618000000001</v>
      </c>
      <c r="E1045" s="5">
        <v>2</v>
      </c>
      <c r="P1045">
        <v>2</v>
      </c>
      <c r="Q1045" t="str">
        <f>CONCATENATE(C1045,E1045,G1045,I1045)</f>
        <v>12</v>
      </c>
    </row>
    <row r="1046" spans="1:17" x14ac:dyDescent="0.25">
      <c r="A1046">
        <v>1164</v>
      </c>
      <c r="B1046">
        <v>175.833237</v>
      </c>
      <c r="C1046" s="3">
        <v>1</v>
      </c>
      <c r="D1046">
        <v>169.58961299999999</v>
      </c>
      <c r="E1046" s="5">
        <v>2</v>
      </c>
      <c r="P1046">
        <v>2</v>
      </c>
      <c r="Q1046" t="str">
        <f>CONCATENATE(C1046,E1046,G1046,I1046)</f>
        <v>12</v>
      </c>
    </row>
    <row r="1047" spans="1:17" x14ac:dyDescent="0.25">
      <c r="A1047">
        <v>1165</v>
      </c>
      <c r="B1047">
        <v>175.852881</v>
      </c>
      <c r="C1047" s="3">
        <v>1</v>
      </c>
      <c r="D1047">
        <v>169.58920899999998</v>
      </c>
      <c r="E1047" s="5">
        <v>2</v>
      </c>
      <c r="P1047">
        <v>2</v>
      </c>
      <c r="Q1047" t="str">
        <f>CONCATENATE(C1047,E1047,G1047,I1047)</f>
        <v>12</v>
      </c>
    </row>
    <row r="1048" spans="1:17" x14ac:dyDescent="0.25">
      <c r="A1048">
        <v>1166</v>
      </c>
      <c r="D1048">
        <v>169.59294599999998</v>
      </c>
      <c r="E1048" s="5">
        <v>2</v>
      </c>
      <c r="P1048">
        <v>1</v>
      </c>
      <c r="Q1048" t="str">
        <f>CONCATENATE(C1048,E1048,G1048,I1048)</f>
        <v>2</v>
      </c>
    </row>
    <row r="1049" spans="1:17" x14ac:dyDescent="0.25">
      <c r="A1049">
        <v>1167</v>
      </c>
      <c r="D1049">
        <v>169.57396</v>
      </c>
      <c r="E1049" s="5">
        <v>2</v>
      </c>
      <c r="P1049">
        <v>1</v>
      </c>
      <c r="Q1049" t="str">
        <f>CONCATENATE(C1049,E1049,G1049,I1049)</f>
        <v>2</v>
      </c>
    </row>
    <row r="1050" spans="1:17" x14ac:dyDescent="0.25">
      <c r="A1050">
        <v>1168</v>
      </c>
      <c r="D1050">
        <v>169.625212</v>
      </c>
      <c r="E1050" s="5">
        <v>2</v>
      </c>
      <c r="P1050">
        <v>1</v>
      </c>
      <c r="Q1050" t="str">
        <f>CONCATENATE(C1050,E1050,G1050,I1050)</f>
        <v>2</v>
      </c>
    </row>
    <row r="1051" spans="1:17" x14ac:dyDescent="0.25">
      <c r="A1051">
        <v>1169</v>
      </c>
      <c r="D1051">
        <v>169.59400600000001</v>
      </c>
      <c r="E1051" s="5">
        <v>2</v>
      </c>
      <c r="P1051">
        <v>1</v>
      </c>
      <c r="Q1051" t="str">
        <f>CONCATENATE(C1051,E1051,G1051,I1051)</f>
        <v>2</v>
      </c>
    </row>
    <row r="1052" spans="1:17" x14ac:dyDescent="0.25">
      <c r="A1052">
        <v>1170</v>
      </c>
      <c r="D1052">
        <v>169.598803</v>
      </c>
      <c r="E1052" s="5">
        <v>2</v>
      </c>
      <c r="F1052">
        <v>172.47867099999999</v>
      </c>
      <c r="G1052" s="2">
        <v>3</v>
      </c>
      <c r="P1052">
        <v>2</v>
      </c>
      <c r="Q1052" t="str">
        <f>CONCATENATE(C1052,E1052,G1052,I1052)</f>
        <v>23</v>
      </c>
    </row>
    <row r="1053" spans="1:17" x14ac:dyDescent="0.25">
      <c r="A1053">
        <v>1171</v>
      </c>
      <c r="D1053">
        <v>169.59900500000001</v>
      </c>
      <c r="E1053" s="5">
        <v>2</v>
      </c>
      <c r="F1053">
        <v>172.43388199999998</v>
      </c>
      <c r="G1053" s="2">
        <v>3</v>
      </c>
      <c r="P1053">
        <v>2</v>
      </c>
      <c r="Q1053" t="str">
        <f>CONCATENATE(C1053,E1053,G1053,I1053)</f>
        <v>23</v>
      </c>
    </row>
    <row r="1054" spans="1:17" x14ac:dyDescent="0.25">
      <c r="A1054">
        <v>1172</v>
      </c>
      <c r="D1054">
        <v>169.570527</v>
      </c>
      <c r="E1054" s="5">
        <v>2</v>
      </c>
      <c r="F1054">
        <v>172.45579599999999</v>
      </c>
      <c r="G1054" s="2">
        <v>3</v>
      </c>
      <c r="P1054">
        <v>2</v>
      </c>
      <c r="Q1054" t="str">
        <f>CONCATENATE(C1054,E1054,G1054,I1054)</f>
        <v>23</v>
      </c>
    </row>
    <row r="1055" spans="1:17" x14ac:dyDescent="0.25">
      <c r="A1055">
        <v>1173</v>
      </c>
      <c r="F1055">
        <v>172.45478700000001</v>
      </c>
      <c r="G1055" s="2">
        <v>3</v>
      </c>
      <c r="H1055">
        <v>169.55547999999999</v>
      </c>
      <c r="I1055" s="4">
        <v>4</v>
      </c>
      <c r="P1055">
        <v>2</v>
      </c>
      <c r="Q1055" t="str">
        <f>CONCATENATE(C1055,E1055,G1055,I1055)</f>
        <v>34</v>
      </c>
    </row>
    <row r="1056" spans="1:17" x14ac:dyDescent="0.25">
      <c r="A1056">
        <v>1174</v>
      </c>
      <c r="F1056">
        <v>172.440901</v>
      </c>
      <c r="G1056" s="2">
        <v>3</v>
      </c>
      <c r="H1056">
        <v>169.56663800000001</v>
      </c>
      <c r="I1056" s="4">
        <v>4</v>
      </c>
      <c r="P1056">
        <v>2</v>
      </c>
      <c r="Q1056" t="str">
        <f>CONCATENATE(C1056,E1056,G1056,I1056)</f>
        <v>34</v>
      </c>
    </row>
    <row r="1057" spans="1:17" x14ac:dyDescent="0.25">
      <c r="A1057">
        <v>1175</v>
      </c>
      <c r="F1057">
        <v>172.36566199999999</v>
      </c>
      <c r="G1057" s="2">
        <v>3</v>
      </c>
      <c r="H1057">
        <v>169.542653</v>
      </c>
      <c r="I1057" s="4">
        <v>4</v>
      </c>
      <c r="P1057">
        <v>2</v>
      </c>
      <c r="Q1057" t="str">
        <f>CONCATENATE(C1057,E1057,G1057,I1057)</f>
        <v>34</v>
      </c>
    </row>
    <row r="1058" spans="1:17" x14ac:dyDescent="0.25">
      <c r="A1058">
        <v>1176</v>
      </c>
      <c r="F1058">
        <v>172.357178</v>
      </c>
      <c r="G1058" s="2">
        <v>3</v>
      </c>
      <c r="H1058">
        <v>169.55966799999999</v>
      </c>
      <c r="I1058" s="4">
        <v>4</v>
      </c>
      <c r="P1058">
        <v>2</v>
      </c>
      <c r="Q1058" t="str">
        <f>CONCATENATE(C1058,E1058,G1058,I1058)</f>
        <v>34</v>
      </c>
    </row>
    <row r="1059" spans="1:17" x14ac:dyDescent="0.25">
      <c r="A1059">
        <v>1177</v>
      </c>
      <c r="F1059">
        <v>172.41136</v>
      </c>
      <c r="G1059" s="2">
        <v>3</v>
      </c>
      <c r="H1059">
        <v>169.58698699999999</v>
      </c>
      <c r="I1059" s="4">
        <v>4</v>
      </c>
      <c r="P1059">
        <v>2</v>
      </c>
      <c r="Q1059" t="str">
        <f>CONCATENATE(C1059,E1059,G1059,I1059)</f>
        <v>34</v>
      </c>
    </row>
    <row r="1060" spans="1:17" x14ac:dyDescent="0.25">
      <c r="A1060">
        <v>1178</v>
      </c>
      <c r="B1060">
        <v>156.40185</v>
      </c>
      <c r="C1060" s="3">
        <v>1</v>
      </c>
      <c r="F1060">
        <v>172.519621</v>
      </c>
      <c r="G1060" s="2">
        <v>3</v>
      </c>
      <c r="H1060">
        <v>169.571789</v>
      </c>
      <c r="I1060" s="4">
        <v>4</v>
      </c>
      <c r="P1060">
        <v>3</v>
      </c>
      <c r="Q1060" t="str">
        <f>CONCATENATE(C1060,E1060,G1060,I1060)</f>
        <v>134</v>
      </c>
    </row>
    <row r="1061" spans="1:17" x14ac:dyDescent="0.25">
      <c r="A1061">
        <v>1179</v>
      </c>
      <c r="B1061">
        <v>156.32398699999999</v>
      </c>
      <c r="C1061" s="3">
        <v>1</v>
      </c>
      <c r="F1061">
        <v>172.47867099999999</v>
      </c>
      <c r="G1061" s="2">
        <v>3</v>
      </c>
      <c r="H1061">
        <v>169.570223</v>
      </c>
      <c r="I1061" s="4">
        <v>4</v>
      </c>
      <c r="P1061">
        <v>3</v>
      </c>
      <c r="Q1061" t="str">
        <f>CONCATENATE(C1061,E1061,G1061,I1061)</f>
        <v>134</v>
      </c>
    </row>
    <row r="1062" spans="1:17" x14ac:dyDescent="0.25">
      <c r="A1062">
        <v>1180</v>
      </c>
      <c r="B1062">
        <v>156.45188999999999</v>
      </c>
      <c r="C1062" s="3">
        <v>1</v>
      </c>
      <c r="H1062">
        <v>169.55239899999998</v>
      </c>
      <c r="I1062" s="4">
        <v>4</v>
      </c>
      <c r="P1062">
        <v>2</v>
      </c>
      <c r="Q1062" t="str">
        <f>CONCATENATE(C1062,E1062,G1062,I1062)</f>
        <v>14</v>
      </c>
    </row>
    <row r="1063" spans="1:17" x14ac:dyDescent="0.25">
      <c r="A1063">
        <v>1181</v>
      </c>
      <c r="B1063">
        <v>156.37776300000002</v>
      </c>
      <c r="C1063" s="3">
        <v>1</v>
      </c>
      <c r="H1063">
        <v>169.613347</v>
      </c>
      <c r="I1063" s="4">
        <v>4</v>
      </c>
      <c r="P1063">
        <v>2</v>
      </c>
      <c r="Q1063" t="str">
        <f>CONCATENATE(C1063,E1063,G1063,I1063)</f>
        <v>14</v>
      </c>
    </row>
    <row r="1064" spans="1:17" x14ac:dyDescent="0.25">
      <c r="A1064">
        <v>1182</v>
      </c>
      <c r="B1064">
        <v>156.30070899999998</v>
      </c>
      <c r="C1064" s="3">
        <v>1</v>
      </c>
      <c r="H1064">
        <v>169.613347</v>
      </c>
      <c r="I1064" s="4">
        <v>4</v>
      </c>
      <c r="P1064">
        <v>2</v>
      </c>
      <c r="Q1064" t="str">
        <f>CONCATENATE(C1064,E1064,G1064,I1064)</f>
        <v>14</v>
      </c>
    </row>
    <row r="1065" spans="1:17" x14ac:dyDescent="0.25">
      <c r="A1065">
        <v>1183</v>
      </c>
      <c r="B1065">
        <v>156.37327099999999</v>
      </c>
      <c r="C1065" s="3">
        <v>1</v>
      </c>
      <c r="P1065">
        <v>1</v>
      </c>
      <c r="Q1065" t="str">
        <f>CONCATENATE(C1065,E1065,G1065,I1065)</f>
        <v>1</v>
      </c>
    </row>
    <row r="1066" spans="1:17" x14ac:dyDescent="0.25">
      <c r="A1066">
        <v>1184</v>
      </c>
      <c r="B1066">
        <v>156.400183</v>
      </c>
      <c r="C1066" s="3">
        <v>1</v>
      </c>
      <c r="P1066">
        <v>1</v>
      </c>
      <c r="Q1066" t="str">
        <f>CONCATENATE(C1066,E1066,G1066,I1066)</f>
        <v>1</v>
      </c>
    </row>
    <row r="1067" spans="1:17" x14ac:dyDescent="0.25">
      <c r="A1067">
        <v>1185</v>
      </c>
      <c r="B1067">
        <v>156.41109</v>
      </c>
      <c r="C1067" s="3">
        <v>1</v>
      </c>
      <c r="D1067">
        <v>152.406352</v>
      </c>
      <c r="E1067" s="5">
        <v>2</v>
      </c>
      <c r="P1067">
        <v>2</v>
      </c>
      <c r="Q1067" t="str">
        <f>CONCATENATE(C1067,E1067,G1067,I1067)</f>
        <v>12</v>
      </c>
    </row>
    <row r="1068" spans="1:17" x14ac:dyDescent="0.25">
      <c r="A1068">
        <v>1186</v>
      </c>
      <c r="B1068">
        <v>156.38473199999999</v>
      </c>
      <c r="C1068" s="3">
        <v>1</v>
      </c>
      <c r="D1068">
        <v>152.37746899999999</v>
      </c>
      <c r="E1068" s="5">
        <v>2</v>
      </c>
      <c r="P1068">
        <v>2</v>
      </c>
      <c r="Q1068" t="str">
        <f>CONCATENATE(C1068,E1068,G1068,I1068)</f>
        <v>12</v>
      </c>
    </row>
    <row r="1069" spans="1:17" x14ac:dyDescent="0.25">
      <c r="A1069">
        <v>1187</v>
      </c>
      <c r="B1069">
        <v>156.35953599999999</v>
      </c>
      <c r="C1069" s="3">
        <v>1</v>
      </c>
      <c r="D1069">
        <v>152.330206</v>
      </c>
      <c r="E1069" s="5">
        <v>2</v>
      </c>
      <c r="P1069">
        <v>2</v>
      </c>
      <c r="Q1069" t="str">
        <f>CONCATENATE(C1069,E1069,G1069,I1069)</f>
        <v>12</v>
      </c>
    </row>
    <row r="1070" spans="1:17" x14ac:dyDescent="0.25">
      <c r="A1070">
        <v>1188</v>
      </c>
      <c r="B1070">
        <v>156.34372999999999</v>
      </c>
      <c r="C1070" s="3">
        <v>1</v>
      </c>
      <c r="D1070">
        <v>152.366512</v>
      </c>
      <c r="E1070" s="5">
        <v>2</v>
      </c>
      <c r="P1070">
        <v>2</v>
      </c>
      <c r="Q1070" t="str">
        <f>CONCATENATE(C1070,E1070,G1070,I1070)</f>
        <v>12</v>
      </c>
    </row>
    <row r="1071" spans="1:17" x14ac:dyDescent="0.25">
      <c r="A1071">
        <v>1189</v>
      </c>
      <c r="B1071">
        <v>156.40185</v>
      </c>
      <c r="C1071" s="3">
        <v>1</v>
      </c>
      <c r="D1071">
        <v>152.388578</v>
      </c>
      <c r="E1071" s="5">
        <v>2</v>
      </c>
      <c r="P1071">
        <v>2</v>
      </c>
      <c r="Q1071" t="str">
        <f>CONCATENATE(C1071,E1071,G1071,I1071)</f>
        <v>12</v>
      </c>
    </row>
    <row r="1072" spans="1:17" x14ac:dyDescent="0.25">
      <c r="A1072">
        <v>1190</v>
      </c>
      <c r="D1072">
        <v>152.39403199999998</v>
      </c>
      <c r="E1072" s="5">
        <v>2</v>
      </c>
      <c r="P1072">
        <v>1</v>
      </c>
      <c r="Q1072" t="str">
        <f>CONCATENATE(C1072,E1072,G1072,I1072)</f>
        <v>2</v>
      </c>
    </row>
    <row r="1073" spans="1:17" x14ac:dyDescent="0.25">
      <c r="A1073">
        <v>1191</v>
      </c>
      <c r="D1073">
        <v>152.49093099999999</v>
      </c>
      <c r="E1073" s="5">
        <v>2</v>
      </c>
      <c r="P1073">
        <v>1</v>
      </c>
      <c r="Q1073" t="str">
        <f>CONCATENATE(C1073,E1073,G1073,I1073)</f>
        <v>2</v>
      </c>
    </row>
    <row r="1074" spans="1:17" x14ac:dyDescent="0.25">
      <c r="A1074">
        <v>1192</v>
      </c>
      <c r="D1074">
        <v>152.457503</v>
      </c>
      <c r="E1074" s="5">
        <v>2</v>
      </c>
      <c r="P1074">
        <v>1</v>
      </c>
      <c r="Q1074" t="str">
        <f>CONCATENATE(C1074,E1074,G1074,I1074)</f>
        <v>2</v>
      </c>
    </row>
    <row r="1075" spans="1:17" x14ac:dyDescent="0.25">
      <c r="A1075">
        <v>1193</v>
      </c>
      <c r="D1075">
        <v>152.413422</v>
      </c>
      <c r="E1075" s="5">
        <v>2</v>
      </c>
      <c r="P1075">
        <v>1</v>
      </c>
      <c r="Q1075" t="str">
        <f>CONCATENATE(C1075,E1075,G1075,I1075)</f>
        <v>2</v>
      </c>
    </row>
    <row r="1076" spans="1:17" x14ac:dyDescent="0.25">
      <c r="A1076">
        <v>1194</v>
      </c>
      <c r="D1076">
        <v>152.45098999999999</v>
      </c>
      <c r="E1076" s="5">
        <v>2</v>
      </c>
      <c r="P1076">
        <v>1</v>
      </c>
      <c r="Q1076" t="str">
        <f>CONCATENATE(C1076,E1076,G1076,I1076)</f>
        <v>2</v>
      </c>
    </row>
    <row r="1077" spans="1:17" x14ac:dyDescent="0.25">
      <c r="A1077">
        <v>1195</v>
      </c>
      <c r="D1077">
        <v>152.406352</v>
      </c>
      <c r="E1077" s="5">
        <v>2</v>
      </c>
      <c r="F1077">
        <v>153.76178300000001</v>
      </c>
      <c r="G1077" s="2">
        <v>3</v>
      </c>
      <c r="P1077">
        <v>2</v>
      </c>
      <c r="Q1077" t="str">
        <f>CONCATENATE(C1077,E1077,G1077,I1077)</f>
        <v>23</v>
      </c>
    </row>
    <row r="1078" spans="1:17" x14ac:dyDescent="0.25">
      <c r="A1078">
        <v>1196</v>
      </c>
      <c r="F1078">
        <v>153.76178300000001</v>
      </c>
      <c r="G1078" s="2">
        <v>3</v>
      </c>
      <c r="P1078">
        <v>1</v>
      </c>
      <c r="Q1078" t="str">
        <f>CONCATENATE(C1078,E1078,G1078,I1078)</f>
        <v>3</v>
      </c>
    </row>
    <row r="1079" spans="1:17" x14ac:dyDescent="0.25">
      <c r="A1079">
        <v>1197</v>
      </c>
      <c r="F1079">
        <v>153.76178300000001</v>
      </c>
      <c r="G1079" s="2">
        <v>3</v>
      </c>
      <c r="H1079">
        <v>152.10792800000002</v>
      </c>
      <c r="I1079" s="4">
        <v>4</v>
      </c>
      <c r="P1079">
        <v>2</v>
      </c>
      <c r="Q1079" t="str">
        <f>CONCATENATE(C1079,E1079,G1079,I1079)</f>
        <v>34</v>
      </c>
    </row>
    <row r="1080" spans="1:17" x14ac:dyDescent="0.25">
      <c r="A1080">
        <v>1198</v>
      </c>
      <c r="F1080">
        <v>153.76178300000001</v>
      </c>
      <c r="G1080" s="2">
        <v>3</v>
      </c>
      <c r="H1080">
        <v>152.10792800000002</v>
      </c>
      <c r="I1080" s="4">
        <v>4</v>
      </c>
      <c r="P1080">
        <v>2</v>
      </c>
      <c r="Q1080" t="str">
        <f>CONCATENATE(C1080,E1080,G1080,I1080)</f>
        <v>34</v>
      </c>
    </row>
    <row r="1081" spans="1:17" x14ac:dyDescent="0.25">
      <c r="A1081">
        <v>1199</v>
      </c>
      <c r="F1081">
        <v>153.76178300000001</v>
      </c>
      <c r="G1081" s="2">
        <v>3</v>
      </c>
      <c r="H1081">
        <v>152.10792800000002</v>
      </c>
      <c r="I1081" s="4">
        <v>4</v>
      </c>
      <c r="P1081">
        <v>2</v>
      </c>
      <c r="Q1081" t="str">
        <f>CONCATENATE(C1081,E1081,G1081,I1081)</f>
        <v>34</v>
      </c>
    </row>
    <row r="1082" spans="1:17" x14ac:dyDescent="0.25">
      <c r="A1082">
        <v>1200</v>
      </c>
      <c r="F1082">
        <v>153.76178300000001</v>
      </c>
      <c r="G1082" s="2">
        <v>3</v>
      </c>
      <c r="H1082">
        <v>152.10792800000002</v>
      </c>
      <c r="I1082" s="4">
        <v>4</v>
      </c>
      <c r="P1082">
        <v>2</v>
      </c>
      <c r="Q1082" t="str">
        <f>CONCATENATE(C1082,E1082,G1082,I1082)</f>
        <v>34</v>
      </c>
    </row>
    <row r="1083" spans="1:17" x14ac:dyDescent="0.25">
      <c r="A1083">
        <v>1201</v>
      </c>
      <c r="F1083">
        <v>153.76178300000001</v>
      </c>
      <c r="G1083" s="2">
        <v>3</v>
      </c>
      <c r="H1083">
        <v>152.10792800000002</v>
      </c>
      <c r="I1083" s="4">
        <v>4</v>
      </c>
      <c r="P1083">
        <v>2</v>
      </c>
      <c r="Q1083" t="str">
        <f>CONCATENATE(C1083,E1083,G1083,I1083)</f>
        <v>34</v>
      </c>
    </row>
    <row r="1084" spans="1:17" x14ac:dyDescent="0.25">
      <c r="A1084">
        <v>1202</v>
      </c>
      <c r="B1084">
        <v>127.73827800000001</v>
      </c>
      <c r="C1084" s="3">
        <v>1</v>
      </c>
      <c r="F1084">
        <v>153.76178300000001</v>
      </c>
      <c r="G1084" s="2">
        <v>3</v>
      </c>
      <c r="H1084">
        <v>152.10792800000002</v>
      </c>
      <c r="I1084" s="4">
        <v>4</v>
      </c>
      <c r="P1084">
        <v>3</v>
      </c>
      <c r="Q1084" t="str">
        <f>CONCATENATE(C1084,E1084,G1084,I1084)</f>
        <v>134</v>
      </c>
    </row>
    <row r="1085" spans="1:17" x14ac:dyDescent="0.25">
      <c r="A1085">
        <v>1203</v>
      </c>
      <c r="B1085">
        <v>127.77560100000001</v>
      </c>
      <c r="C1085" s="3">
        <v>1</v>
      </c>
      <c r="F1085">
        <v>153.76178300000001</v>
      </c>
      <c r="G1085" s="2">
        <v>3</v>
      </c>
      <c r="H1085">
        <v>152.10792800000002</v>
      </c>
      <c r="I1085" s="4">
        <v>4</v>
      </c>
      <c r="P1085">
        <v>3</v>
      </c>
      <c r="Q1085" t="str">
        <f>CONCATENATE(C1085,E1085,G1085,I1085)</f>
        <v>134</v>
      </c>
    </row>
    <row r="1086" spans="1:17" x14ac:dyDescent="0.25">
      <c r="A1086">
        <v>1204</v>
      </c>
      <c r="B1086">
        <v>127.781914</v>
      </c>
      <c r="C1086" s="3">
        <v>1</v>
      </c>
      <c r="F1086">
        <v>153.76658</v>
      </c>
      <c r="G1086" s="2">
        <v>3</v>
      </c>
      <c r="H1086">
        <v>152.10792800000002</v>
      </c>
      <c r="I1086" s="4">
        <v>4</v>
      </c>
      <c r="P1086">
        <v>3</v>
      </c>
      <c r="Q1086" t="str">
        <f>CONCATENATE(C1086,E1086,G1086,I1086)</f>
        <v>134</v>
      </c>
    </row>
    <row r="1087" spans="1:17" x14ac:dyDescent="0.25">
      <c r="A1087">
        <v>1205</v>
      </c>
      <c r="B1087">
        <v>127.76943700000001</v>
      </c>
      <c r="C1087" s="3">
        <v>1</v>
      </c>
      <c r="H1087">
        <v>152.10792800000002</v>
      </c>
      <c r="I1087" s="4">
        <v>4</v>
      </c>
      <c r="P1087">
        <v>2</v>
      </c>
      <c r="Q1087" t="str">
        <f>CONCATENATE(C1087,E1087,G1087,I1087)</f>
        <v>14</v>
      </c>
    </row>
    <row r="1088" spans="1:17" x14ac:dyDescent="0.25">
      <c r="A1088">
        <v>1206</v>
      </c>
      <c r="B1088">
        <v>127.78150600000001</v>
      </c>
      <c r="C1088" s="3">
        <v>1</v>
      </c>
      <c r="H1088">
        <v>152.10792800000002</v>
      </c>
      <c r="I1088" s="4">
        <v>4</v>
      </c>
      <c r="P1088">
        <v>2</v>
      </c>
      <c r="Q1088" t="str">
        <f>CONCATENATE(C1088,E1088,G1088,I1088)</f>
        <v>14</v>
      </c>
    </row>
    <row r="1089" spans="1:17" x14ac:dyDescent="0.25">
      <c r="A1089">
        <v>1207</v>
      </c>
      <c r="B1089">
        <v>127.774083</v>
      </c>
      <c r="C1089" s="3">
        <v>1</v>
      </c>
      <c r="P1089">
        <v>1</v>
      </c>
      <c r="Q1089" t="str">
        <f>CONCATENATE(C1089,E1089,G1089,I1089)</f>
        <v>1</v>
      </c>
    </row>
    <row r="1090" spans="1:17" x14ac:dyDescent="0.25">
      <c r="A1090">
        <v>1208</v>
      </c>
      <c r="B1090">
        <v>127.78231500000001</v>
      </c>
      <c r="C1090" s="3">
        <v>1</v>
      </c>
      <c r="P1090">
        <v>1</v>
      </c>
      <c r="Q1090" t="str">
        <f>CONCATENATE(C1090,E1090,G1090,I1090)</f>
        <v>1</v>
      </c>
    </row>
    <row r="1091" spans="1:17" x14ac:dyDescent="0.25">
      <c r="A1091">
        <v>1209</v>
      </c>
      <c r="B1091">
        <v>127.781254</v>
      </c>
      <c r="C1091" s="3">
        <v>1</v>
      </c>
      <c r="P1091">
        <v>1</v>
      </c>
      <c r="Q1091" t="str">
        <f>CONCATENATE(C1091,E1091,G1091,I1091)</f>
        <v>1</v>
      </c>
    </row>
    <row r="1092" spans="1:17" x14ac:dyDescent="0.25">
      <c r="A1092">
        <v>1210</v>
      </c>
      <c r="B1092">
        <v>127.755955</v>
      </c>
      <c r="C1092" s="3">
        <v>1</v>
      </c>
      <c r="P1092">
        <v>1</v>
      </c>
      <c r="Q1092" t="str">
        <f>CONCATENATE(C1092,E1092,G1092,I1092)</f>
        <v>1</v>
      </c>
    </row>
    <row r="1093" spans="1:17" x14ac:dyDescent="0.25">
      <c r="A1093">
        <v>1211</v>
      </c>
      <c r="B1093">
        <v>127.735905</v>
      </c>
      <c r="C1093" s="3">
        <v>1</v>
      </c>
      <c r="D1093">
        <v>120.59510900000001</v>
      </c>
      <c r="E1093" s="5">
        <v>2</v>
      </c>
      <c r="P1093">
        <v>2</v>
      </c>
      <c r="Q1093" t="str">
        <f>CONCATENATE(C1093,E1093,G1093,I1093)</f>
        <v>12</v>
      </c>
    </row>
    <row r="1094" spans="1:17" x14ac:dyDescent="0.25">
      <c r="A1094">
        <v>1212</v>
      </c>
      <c r="B1094">
        <v>127.73827800000001</v>
      </c>
      <c r="C1094" s="3">
        <v>1</v>
      </c>
      <c r="D1094">
        <v>120.60637</v>
      </c>
      <c r="E1094" s="5">
        <v>2</v>
      </c>
      <c r="P1094">
        <v>2</v>
      </c>
      <c r="Q1094" t="str">
        <f>CONCATENATE(C1094,E1094,G1094,I1094)</f>
        <v>12</v>
      </c>
    </row>
    <row r="1095" spans="1:17" x14ac:dyDescent="0.25">
      <c r="A1095">
        <v>1213</v>
      </c>
      <c r="B1095">
        <v>127.73827800000001</v>
      </c>
      <c r="C1095" s="3">
        <v>1</v>
      </c>
      <c r="D1095">
        <v>120.558087</v>
      </c>
      <c r="E1095" s="5">
        <v>2</v>
      </c>
      <c r="P1095">
        <v>2</v>
      </c>
      <c r="Q1095" t="str">
        <f>CONCATENATE(C1095,E1095,G1095,I1095)</f>
        <v>12</v>
      </c>
    </row>
    <row r="1096" spans="1:17" x14ac:dyDescent="0.25">
      <c r="A1096">
        <v>1214</v>
      </c>
      <c r="D1096">
        <v>120.55041200000001</v>
      </c>
      <c r="E1096" s="5">
        <v>2</v>
      </c>
      <c r="P1096">
        <v>1</v>
      </c>
      <c r="Q1096" t="str">
        <f>CONCATENATE(C1096,E1096,G1096,I1096)</f>
        <v>2</v>
      </c>
    </row>
    <row r="1097" spans="1:17" x14ac:dyDescent="0.25">
      <c r="A1097">
        <v>1215</v>
      </c>
      <c r="D1097">
        <v>120.57399800000002</v>
      </c>
      <c r="E1097" s="5">
        <v>2</v>
      </c>
      <c r="P1097">
        <v>1</v>
      </c>
      <c r="Q1097" t="str">
        <f>CONCATENATE(C1097,E1097,G1097,I1097)</f>
        <v>2</v>
      </c>
    </row>
    <row r="1098" spans="1:17" x14ac:dyDescent="0.25">
      <c r="A1098">
        <v>1216</v>
      </c>
      <c r="D1098">
        <v>120.56192800000001</v>
      </c>
      <c r="E1098" s="5">
        <v>2</v>
      </c>
      <c r="P1098">
        <v>1</v>
      </c>
      <c r="Q1098" t="str">
        <f>CONCATENATE(C1098,E1098,G1098,I1098)</f>
        <v>2</v>
      </c>
    </row>
    <row r="1099" spans="1:17" x14ac:dyDescent="0.25">
      <c r="A1099">
        <v>1217</v>
      </c>
      <c r="D1099">
        <v>120.56182200000001</v>
      </c>
      <c r="E1099" s="5">
        <v>2</v>
      </c>
      <c r="P1099">
        <v>1</v>
      </c>
      <c r="Q1099" t="str">
        <f>CONCATENATE(C1099,E1099,G1099,I1099)</f>
        <v>2</v>
      </c>
    </row>
    <row r="1100" spans="1:17" x14ac:dyDescent="0.25">
      <c r="A1100">
        <v>1218</v>
      </c>
      <c r="D1100">
        <v>120.55647300000001</v>
      </c>
      <c r="E1100" s="5">
        <v>2</v>
      </c>
      <c r="F1100">
        <v>125.337693</v>
      </c>
      <c r="G1100" s="2">
        <v>3</v>
      </c>
      <c r="P1100">
        <v>2</v>
      </c>
      <c r="Q1100" t="str">
        <f>CONCATENATE(C1100,E1100,G1100,I1100)</f>
        <v>23</v>
      </c>
    </row>
    <row r="1101" spans="1:17" x14ac:dyDescent="0.25">
      <c r="A1101">
        <v>1219</v>
      </c>
      <c r="D1101">
        <v>120.55778600000001</v>
      </c>
      <c r="E1101" s="5">
        <v>2</v>
      </c>
      <c r="F1101">
        <v>125.36259100000001</v>
      </c>
      <c r="G1101" s="2">
        <v>3</v>
      </c>
      <c r="P1101">
        <v>2</v>
      </c>
      <c r="Q1101" t="str">
        <f>CONCATENATE(C1101,E1101,G1101,I1101)</f>
        <v>23</v>
      </c>
    </row>
    <row r="1102" spans="1:17" x14ac:dyDescent="0.25">
      <c r="A1102">
        <v>1220</v>
      </c>
      <c r="D1102">
        <v>120.59510900000001</v>
      </c>
      <c r="E1102" s="5">
        <v>2</v>
      </c>
      <c r="F1102">
        <v>125.34471200000002</v>
      </c>
      <c r="G1102" s="2">
        <v>3</v>
      </c>
      <c r="P1102">
        <v>2</v>
      </c>
      <c r="Q1102" t="str">
        <f>CONCATENATE(C1102,E1102,G1102,I1102)</f>
        <v>23</v>
      </c>
    </row>
    <row r="1103" spans="1:17" x14ac:dyDescent="0.25">
      <c r="A1103">
        <v>1221</v>
      </c>
      <c r="F1103">
        <v>125.33319900000001</v>
      </c>
      <c r="G1103" s="2">
        <v>3</v>
      </c>
      <c r="H1103">
        <v>121.39441000000001</v>
      </c>
      <c r="I1103" s="4">
        <v>4</v>
      </c>
      <c r="P1103">
        <v>2</v>
      </c>
      <c r="Q1103" t="str">
        <f>CONCATENATE(C1103,E1103,G1103,I1103)</f>
        <v>34</v>
      </c>
    </row>
    <row r="1104" spans="1:17" x14ac:dyDescent="0.25">
      <c r="A1104">
        <v>1222</v>
      </c>
      <c r="F1104">
        <v>125.330929</v>
      </c>
      <c r="G1104" s="2">
        <v>3</v>
      </c>
      <c r="H1104">
        <v>121.34259500000002</v>
      </c>
      <c r="I1104" s="4">
        <v>4</v>
      </c>
      <c r="P1104">
        <v>2</v>
      </c>
      <c r="Q1104" t="str">
        <f>CONCATENATE(C1104,E1104,G1104,I1104)</f>
        <v>34</v>
      </c>
    </row>
    <row r="1105" spans="1:17" x14ac:dyDescent="0.25">
      <c r="A1105">
        <v>1223</v>
      </c>
      <c r="F1105">
        <v>125.379864</v>
      </c>
      <c r="G1105" s="2">
        <v>3</v>
      </c>
      <c r="H1105">
        <v>121.38218800000001</v>
      </c>
      <c r="I1105" s="4">
        <v>4</v>
      </c>
      <c r="P1105">
        <v>2</v>
      </c>
      <c r="Q1105" t="str">
        <f>CONCATENATE(C1105,E1105,G1105,I1105)</f>
        <v>34</v>
      </c>
    </row>
    <row r="1106" spans="1:17" x14ac:dyDescent="0.25">
      <c r="A1106">
        <v>1224</v>
      </c>
      <c r="F1106">
        <v>125.36183200000001</v>
      </c>
      <c r="G1106" s="2">
        <v>3</v>
      </c>
      <c r="H1106">
        <v>121.36900800000001</v>
      </c>
      <c r="I1106" s="4">
        <v>4</v>
      </c>
      <c r="P1106">
        <v>2</v>
      </c>
      <c r="Q1106" t="str">
        <f>CONCATENATE(C1106,E1106,G1106,I1106)</f>
        <v>34</v>
      </c>
    </row>
    <row r="1107" spans="1:17" x14ac:dyDescent="0.25">
      <c r="A1107">
        <v>1225</v>
      </c>
      <c r="F1107">
        <v>125.37941000000001</v>
      </c>
      <c r="G1107" s="2">
        <v>3</v>
      </c>
      <c r="H1107">
        <v>121.35603</v>
      </c>
      <c r="I1107" s="4">
        <v>4</v>
      </c>
      <c r="P1107">
        <v>2</v>
      </c>
      <c r="Q1107" t="str">
        <f>CONCATENATE(C1107,E1107,G1107,I1107)</f>
        <v>34</v>
      </c>
    </row>
    <row r="1108" spans="1:17" x14ac:dyDescent="0.25">
      <c r="A1108">
        <v>1226</v>
      </c>
      <c r="F1108">
        <v>125.337693</v>
      </c>
      <c r="G1108" s="2">
        <v>3</v>
      </c>
      <c r="H1108">
        <v>121.38137900000001</v>
      </c>
      <c r="I1108" s="4">
        <v>4</v>
      </c>
      <c r="P1108">
        <v>2</v>
      </c>
      <c r="Q1108" t="str">
        <f>CONCATENATE(C1108,E1108,G1108,I1108)</f>
        <v>34</v>
      </c>
    </row>
    <row r="1109" spans="1:17" x14ac:dyDescent="0.25">
      <c r="A1109">
        <v>1227</v>
      </c>
      <c r="B1109">
        <v>104.82333400000002</v>
      </c>
      <c r="C1109" s="3">
        <v>1</v>
      </c>
      <c r="F1109">
        <v>125.337693</v>
      </c>
      <c r="G1109" s="2">
        <v>3</v>
      </c>
      <c r="H1109">
        <v>121.39536700000001</v>
      </c>
      <c r="I1109" s="4">
        <v>4</v>
      </c>
      <c r="P1109">
        <v>3</v>
      </c>
      <c r="Q1109" t="str">
        <f>CONCATENATE(C1109,E1109,G1109,I1109)</f>
        <v>134</v>
      </c>
    </row>
    <row r="1110" spans="1:17" x14ac:dyDescent="0.25">
      <c r="A1110">
        <v>1228</v>
      </c>
      <c r="B1110">
        <v>104.880959</v>
      </c>
      <c r="C1110" s="3">
        <v>1</v>
      </c>
      <c r="H1110">
        <v>121.38612400000001</v>
      </c>
      <c r="I1110" s="4">
        <v>4</v>
      </c>
      <c r="P1110">
        <v>2</v>
      </c>
      <c r="Q1110" t="str">
        <f>CONCATENATE(C1110,E1110,G1110,I1110)</f>
        <v>14</v>
      </c>
    </row>
    <row r="1111" spans="1:17" x14ac:dyDescent="0.25">
      <c r="A1111">
        <v>1229</v>
      </c>
      <c r="B1111">
        <v>104.827122</v>
      </c>
      <c r="C1111" s="3">
        <v>1</v>
      </c>
      <c r="H1111">
        <v>121.333607</v>
      </c>
      <c r="I1111" s="4">
        <v>4</v>
      </c>
      <c r="P1111">
        <v>2</v>
      </c>
      <c r="Q1111" t="str">
        <f>CONCATENATE(C1111,E1111,G1111,I1111)</f>
        <v>14</v>
      </c>
    </row>
    <row r="1112" spans="1:17" x14ac:dyDescent="0.25">
      <c r="A1112">
        <v>1230</v>
      </c>
      <c r="B1112">
        <v>104.82318600000001</v>
      </c>
      <c r="C1112" s="3">
        <v>1</v>
      </c>
      <c r="H1112">
        <v>121.39441000000001</v>
      </c>
      <c r="I1112" s="4">
        <v>4</v>
      </c>
      <c r="P1112">
        <v>2</v>
      </c>
      <c r="Q1112" t="str">
        <f>CONCATENATE(C1112,E1112,G1112,I1112)</f>
        <v>14</v>
      </c>
    </row>
    <row r="1113" spans="1:17" x14ac:dyDescent="0.25">
      <c r="A1113">
        <v>1231</v>
      </c>
      <c r="B1113">
        <v>104.82980000000001</v>
      </c>
      <c r="C1113" s="3">
        <v>1</v>
      </c>
      <c r="P1113">
        <v>1</v>
      </c>
      <c r="Q1113" t="str">
        <f>CONCATENATE(C1113,E1113,G1113,I1113)</f>
        <v>1</v>
      </c>
    </row>
    <row r="1114" spans="1:17" x14ac:dyDescent="0.25">
      <c r="A1114">
        <v>1232</v>
      </c>
      <c r="B1114">
        <v>104.845406</v>
      </c>
      <c r="C1114" s="3">
        <v>1</v>
      </c>
      <c r="P1114">
        <v>1</v>
      </c>
      <c r="Q1114" t="str">
        <f>CONCATENATE(C1114,E1114,G1114,I1114)</f>
        <v>1</v>
      </c>
    </row>
    <row r="1115" spans="1:17" x14ac:dyDescent="0.25">
      <c r="A1115">
        <v>1233</v>
      </c>
      <c r="B1115">
        <v>104.83611400000001</v>
      </c>
      <c r="C1115" s="3">
        <v>1</v>
      </c>
      <c r="P1115">
        <v>1</v>
      </c>
      <c r="Q1115" t="str">
        <f>CONCATENATE(C1115,E1115,G1115,I1115)</f>
        <v>1</v>
      </c>
    </row>
    <row r="1116" spans="1:17" x14ac:dyDescent="0.25">
      <c r="A1116">
        <v>1234</v>
      </c>
      <c r="B1116">
        <v>104.837929</v>
      </c>
      <c r="C1116" s="3">
        <v>1</v>
      </c>
      <c r="P1116">
        <v>1</v>
      </c>
      <c r="Q1116" t="str">
        <f>CONCATENATE(C1116,E1116,G1116,I1116)</f>
        <v>1</v>
      </c>
    </row>
    <row r="1117" spans="1:17" x14ac:dyDescent="0.25">
      <c r="A1117">
        <v>1235</v>
      </c>
      <c r="B1117">
        <v>104.83439700000001</v>
      </c>
      <c r="C1117" s="3">
        <v>1</v>
      </c>
      <c r="P1117">
        <v>1</v>
      </c>
      <c r="Q1117" t="str">
        <f>CONCATENATE(C1117,E1117,G1117,I1117)</f>
        <v>1</v>
      </c>
    </row>
    <row r="1118" spans="1:17" x14ac:dyDescent="0.25">
      <c r="A1118">
        <v>1236</v>
      </c>
      <c r="B1118">
        <v>104.83343600000001</v>
      </c>
      <c r="C1118" s="3">
        <v>1</v>
      </c>
      <c r="D1118">
        <v>97.366696000000005</v>
      </c>
      <c r="E1118" s="5">
        <v>2</v>
      </c>
      <c r="P1118">
        <v>2</v>
      </c>
      <c r="Q1118" t="str">
        <f>CONCATENATE(C1118,E1118,G1118,I1118)</f>
        <v>12</v>
      </c>
    </row>
    <row r="1119" spans="1:17" x14ac:dyDescent="0.25">
      <c r="A1119">
        <v>1237</v>
      </c>
      <c r="B1119">
        <v>104.82333400000002</v>
      </c>
      <c r="C1119" s="3">
        <v>1</v>
      </c>
      <c r="D1119">
        <v>97.398461000000012</v>
      </c>
      <c r="E1119" s="5">
        <v>2</v>
      </c>
      <c r="P1119">
        <v>2</v>
      </c>
      <c r="Q1119" t="str">
        <f>CONCATENATE(C1119,E1119,G1119,I1119)</f>
        <v>12</v>
      </c>
    </row>
    <row r="1120" spans="1:17" x14ac:dyDescent="0.25">
      <c r="A1120">
        <v>1238</v>
      </c>
      <c r="B1120">
        <v>104.82333400000002</v>
      </c>
      <c r="C1120" s="3">
        <v>1</v>
      </c>
      <c r="D1120">
        <v>97.364018000000016</v>
      </c>
      <c r="E1120" s="5">
        <v>2</v>
      </c>
      <c r="P1120">
        <v>2</v>
      </c>
      <c r="Q1120" t="str">
        <f>CONCATENATE(C1120,E1120,G1120,I1120)</f>
        <v>12</v>
      </c>
    </row>
    <row r="1121" spans="1:17" x14ac:dyDescent="0.25">
      <c r="A1121">
        <v>1239</v>
      </c>
      <c r="D1121">
        <v>97.359524000000008</v>
      </c>
      <c r="E1121" s="5">
        <v>2</v>
      </c>
      <c r="P1121">
        <v>1</v>
      </c>
      <c r="Q1121" t="str">
        <f>CONCATENATE(C1121,E1121,G1121,I1121)</f>
        <v>2</v>
      </c>
    </row>
    <row r="1122" spans="1:17" x14ac:dyDescent="0.25">
      <c r="A1122">
        <v>1240</v>
      </c>
      <c r="D1122">
        <v>97.358564999999999</v>
      </c>
      <c r="E1122" s="5">
        <v>2</v>
      </c>
      <c r="P1122">
        <v>1</v>
      </c>
      <c r="Q1122" t="str">
        <f>CONCATENATE(C1122,E1122,G1122,I1122)</f>
        <v>2</v>
      </c>
    </row>
    <row r="1123" spans="1:17" x14ac:dyDescent="0.25">
      <c r="A1123">
        <v>1241</v>
      </c>
      <c r="D1123">
        <v>97.400382000000008</v>
      </c>
      <c r="E1123" s="5">
        <v>2</v>
      </c>
      <c r="P1123">
        <v>1</v>
      </c>
      <c r="Q1123" t="str">
        <f>CONCATENATE(C1123,E1123,G1123,I1123)</f>
        <v>2</v>
      </c>
    </row>
    <row r="1124" spans="1:17" x14ac:dyDescent="0.25">
      <c r="A1124">
        <v>1242</v>
      </c>
      <c r="D1124">
        <v>97.402905000000004</v>
      </c>
      <c r="E1124" s="5">
        <v>2</v>
      </c>
      <c r="F1124">
        <v>102.14912900000002</v>
      </c>
      <c r="G1124" s="2">
        <v>3</v>
      </c>
      <c r="P1124">
        <v>2</v>
      </c>
      <c r="Q1124" t="str">
        <f>CONCATENATE(C1124,E1124,G1124,I1124)</f>
        <v>23</v>
      </c>
    </row>
    <row r="1125" spans="1:17" x14ac:dyDescent="0.25">
      <c r="A1125">
        <v>1243</v>
      </c>
      <c r="D1125">
        <v>97.402703000000002</v>
      </c>
      <c r="E1125" s="5">
        <v>2</v>
      </c>
      <c r="F1125">
        <v>102.14751100000001</v>
      </c>
      <c r="G1125" s="2">
        <v>3</v>
      </c>
      <c r="P1125">
        <v>2</v>
      </c>
      <c r="Q1125" t="str">
        <f>CONCATENATE(C1125,E1125,G1125,I1125)</f>
        <v>23</v>
      </c>
    </row>
    <row r="1126" spans="1:17" x14ac:dyDescent="0.25">
      <c r="A1126">
        <v>1244</v>
      </c>
      <c r="D1126">
        <v>97.366696000000005</v>
      </c>
      <c r="E1126" s="5">
        <v>2</v>
      </c>
      <c r="F1126">
        <v>102.147462</v>
      </c>
      <c r="G1126" s="2">
        <v>3</v>
      </c>
      <c r="P1126">
        <v>2</v>
      </c>
      <c r="Q1126" t="str">
        <f>CONCATENATE(C1126,E1126,G1126,I1126)</f>
        <v>23</v>
      </c>
    </row>
    <row r="1127" spans="1:17" x14ac:dyDescent="0.25">
      <c r="A1127">
        <v>1245</v>
      </c>
      <c r="F1127">
        <v>102.148572</v>
      </c>
      <c r="G1127" s="2">
        <v>3</v>
      </c>
      <c r="H1127">
        <v>98.228873000000007</v>
      </c>
      <c r="I1127" s="4">
        <v>4</v>
      </c>
      <c r="P1127">
        <v>2</v>
      </c>
      <c r="Q1127" t="str">
        <f>CONCATENATE(C1127,E1127,G1127,I1127)</f>
        <v>34</v>
      </c>
    </row>
    <row r="1128" spans="1:17" x14ac:dyDescent="0.25">
      <c r="A1128">
        <v>1246</v>
      </c>
      <c r="F1128">
        <v>102.120141</v>
      </c>
      <c r="G1128" s="2">
        <v>3</v>
      </c>
      <c r="H1128">
        <v>98.23720800000001</v>
      </c>
      <c r="I1128" s="4">
        <v>4</v>
      </c>
      <c r="P1128">
        <v>2</v>
      </c>
      <c r="Q1128" t="str">
        <f>CONCATENATE(C1128,E1128,G1128,I1128)</f>
        <v>34</v>
      </c>
    </row>
    <row r="1129" spans="1:17" x14ac:dyDescent="0.25">
      <c r="A1129">
        <v>1247</v>
      </c>
      <c r="F1129">
        <v>102.157208</v>
      </c>
      <c r="G1129" s="2">
        <v>3</v>
      </c>
      <c r="H1129">
        <v>98.227511000000007</v>
      </c>
      <c r="I1129" s="4">
        <v>4</v>
      </c>
      <c r="P1129">
        <v>2</v>
      </c>
      <c r="Q1129" t="str">
        <f>CONCATENATE(C1129,E1129,G1129,I1129)</f>
        <v>34</v>
      </c>
    </row>
    <row r="1130" spans="1:17" x14ac:dyDescent="0.25">
      <c r="A1130">
        <v>1248</v>
      </c>
      <c r="F1130">
        <v>102.13155400000001</v>
      </c>
      <c r="G1130" s="2">
        <v>3</v>
      </c>
      <c r="H1130">
        <v>98.240842000000015</v>
      </c>
      <c r="I1130" s="4">
        <v>4</v>
      </c>
      <c r="P1130">
        <v>2</v>
      </c>
      <c r="Q1130" t="str">
        <f>CONCATENATE(C1130,E1130,G1130,I1130)</f>
        <v>34</v>
      </c>
    </row>
    <row r="1131" spans="1:17" x14ac:dyDescent="0.25">
      <c r="A1131">
        <v>1249</v>
      </c>
      <c r="F1131">
        <v>102.139886</v>
      </c>
      <c r="G1131" s="2">
        <v>3</v>
      </c>
      <c r="H1131">
        <v>98.233975000000015</v>
      </c>
      <c r="I1131" s="4">
        <v>4</v>
      </c>
      <c r="P1131">
        <v>2</v>
      </c>
      <c r="Q1131" t="str">
        <f>CONCATENATE(C1131,E1131,G1131,I1131)</f>
        <v>34</v>
      </c>
    </row>
    <row r="1132" spans="1:17" x14ac:dyDescent="0.25">
      <c r="A1132">
        <v>1250</v>
      </c>
      <c r="B1132">
        <v>83.375136000000012</v>
      </c>
      <c r="C1132" s="3">
        <v>1</v>
      </c>
      <c r="F1132">
        <v>102.14912900000002</v>
      </c>
      <c r="G1132" s="2">
        <v>3</v>
      </c>
      <c r="H1132">
        <v>98.239379000000014</v>
      </c>
      <c r="I1132" s="4">
        <v>4</v>
      </c>
      <c r="P1132">
        <v>3</v>
      </c>
      <c r="Q1132" t="str">
        <f>CONCATENATE(C1132,E1132,G1132,I1132)</f>
        <v>134</v>
      </c>
    </row>
    <row r="1133" spans="1:17" x14ac:dyDescent="0.25">
      <c r="A1133">
        <v>1251</v>
      </c>
      <c r="B1133">
        <v>83.342207999999999</v>
      </c>
      <c r="C1133" s="3">
        <v>1</v>
      </c>
      <c r="H1133">
        <v>98.230239000000012</v>
      </c>
      <c r="I1133" s="4">
        <v>4</v>
      </c>
      <c r="P1133">
        <v>2</v>
      </c>
      <c r="Q1133" t="str">
        <f>CONCATENATE(C1133,E1133,G1133,I1133)</f>
        <v>14</v>
      </c>
    </row>
    <row r="1134" spans="1:17" x14ac:dyDescent="0.25">
      <c r="A1134">
        <v>1252</v>
      </c>
      <c r="B1134">
        <v>83.305140000000009</v>
      </c>
      <c r="C1134" s="3">
        <v>1</v>
      </c>
      <c r="H1134">
        <v>98.22927700000001</v>
      </c>
      <c r="I1134" s="4">
        <v>4</v>
      </c>
      <c r="P1134">
        <v>2</v>
      </c>
      <c r="Q1134" t="str">
        <f>CONCATENATE(C1134,E1134,G1134,I1134)</f>
        <v>14</v>
      </c>
    </row>
    <row r="1135" spans="1:17" x14ac:dyDescent="0.25">
      <c r="A1135">
        <v>1253</v>
      </c>
      <c r="B1135">
        <v>83.35261100000001</v>
      </c>
      <c r="C1135" s="3">
        <v>1</v>
      </c>
      <c r="H1135">
        <v>98.228873000000007</v>
      </c>
      <c r="I1135" s="4">
        <v>4</v>
      </c>
      <c r="P1135">
        <v>2</v>
      </c>
      <c r="Q1135" t="str">
        <f>CONCATENATE(C1135,E1135,G1135,I1135)</f>
        <v>14</v>
      </c>
    </row>
    <row r="1136" spans="1:17" x14ac:dyDescent="0.25">
      <c r="A1136">
        <v>1254</v>
      </c>
      <c r="B1136">
        <v>83.370995000000008</v>
      </c>
      <c r="C1136" s="3">
        <v>1</v>
      </c>
      <c r="P1136">
        <v>1</v>
      </c>
      <c r="Q1136" t="str">
        <f>CONCATENATE(C1136,E1136,G1136,I1136)</f>
        <v>1</v>
      </c>
    </row>
    <row r="1137" spans="1:17" x14ac:dyDescent="0.25">
      <c r="A1137">
        <v>1255</v>
      </c>
      <c r="B1137">
        <v>83.355490000000003</v>
      </c>
      <c r="C1137" s="3">
        <v>1</v>
      </c>
      <c r="P1137">
        <v>1</v>
      </c>
      <c r="Q1137" t="str">
        <f>CONCATENATE(C1137,E1137,G1137,I1137)</f>
        <v>1</v>
      </c>
    </row>
    <row r="1138" spans="1:17" x14ac:dyDescent="0.25">
      <c r="A1138">
        <v>1256</v>
      </c>
      <c r="B1138">
        <v>83.385994000000011</v>
      </c>
      <c r="C1138" s="3">
        <v>1</v>
      </c>
      <c r="P1138">
        <v>1</v>
      </c>
      <c r="Q1138" t="str">
        <f>CONCATENATE(C1138,E1138,G1138,I1138)</f>
        <v>1</v>
      </c>
    </row>
    <row r="1139" spans="1:17" x14ac:dyDescent="0.25">
      <c r="A1139">
        <v>1257</v>
      </c>
      <c r="B1139">
        <v>83.347966000000014</v>
      </c>
      <c r="C1139" s="3">
        <v>1</v>
      </c>
      <c r="P1139">
        <v>1</v>
      </c>
      <c r="Q1139" t="str">
        <f>CONCATENATE(C1139,E1139,G1139,I1139)</f>
        <v>1</v>
      </c>
    </row>
    <row r="1140" spans="1:17" x14ac:dyDescent="0.25">
      <c r="A1140">
        <v>1258</v>
      </c>
      <c r="B1140">
        <v>83.313674000000006</v>
      </c>
      <c r="C1140" s="3">
        <v>1</v>
      </c>
      <c r="D1140">
        <v>78.006622000000007</v>
      </c>
      <c r="E1140" s="5">
        <v>2</v>
      </c>
      <c r="P1140">
        <v>2</v>
      </c>
      <c r="Q1140" t="str">
        <f>CONCATENATE(C1140,E1140,G1140,I1140)</f>
        <v>12</v>
      </c>
    </row>
    <row r="1141" spans="1:17" x14ac:dyDescent="0.25">
      <c r="A1141">
        <v>1259</v>
      </c>
      <c r="B1141">
        <v>83.323724000000013</v>
      </c>
      <c r="C1141" s="3">
        <v>1</v>
      </c>
      <c r="D1141">
        <v>77.879760000000005</v>
      </c>
      <c r="E1141" s="5">
        <v>2</v>
      </c>
      <c r="P1141">
        <v>2</v>
      </c>
      <c r="Q1141" t="str">
        <f>CONCATENATE(C1141,E1141,G1141,I1141)</f>
        <v>12</v>
      </c>
    </row>
    <row r="1142" spans="1:17" x14ac:dyDescent="0.25">
      <c r="A1142">
        <v>1260</v>
      </c>
      <c r="B1142">
        <v>83.318674000000001</v>
      </c>
      <c r="C1142" s="3">
        <v>1</v>
      </c>
      <c r="D1142">
        <v>77.876276000000004</v>
      </c>
      <c r="E1142" s="5">
        <v>2</v>
      </c>
      <c r="P1142">
        <v>2</v>
      </c>
      <c r="Q1142" t="str">
        <f>CONCATENATE(C1142,E1142,G1142,I1142)</f>
        <v>12</v>
      </c>
    </row>
    <row r="1143" spans="1:17" x14ac:dyDescent="0.25">
      <c r="A1143">
        <v>1261</v>
      </c>
      <c r="B1143">
        <v>83.375136000000012</v>
      </c>
      <c r="C1143" s="3">
        <v>1</v>
      </c>
      <c r="D1143">
        <v>77.858801</v>
      </c>
      <c r="E1143" s="5">
        <v>2</v>
      </c>
      <c r="P1143">
        <v>2</v>
      </c>
      <c r="Q1143" t="str">
        <f>CONCATENATE(C1143,E1143,G1143,I1143)</f>
        <v>12</v>
      </c>
    </row>
    <row r="1144" spans="1:17" x14ac:dyDescent="0.25">
      <c r="A1144">
        <v>1262</v>
      </c>
      <c r="D1144">
        <v>77.867892000000012</v>
      </c>
      <c r="E1144" s="5">
        <v>2</v>
      </c>
      <c r="P1144">
        <v>1</v>
      </c>
      <c r="Q1144" t="str">
        <f>CONCATENATE(C1144,E1144,G1144,I1144)</f>
        <v>2</v>
      </c>
    </row>
    <row r="1145" spans="1:17" x14ac:dyDescent="0.25">
      <c r="A1145">
        <v>1263</v>
      </c>
      <c r="D1145">
        <v>77.900061000000008</v>
      </c>
      <c r="E1145" s="5">
        <v>2</v>
      </c>
      <c r="P1145">
        <v>1</v>
      </c>
      <c r="Q1145" t="str">
        <f>CONCATENATE(C1145,E1145,G1145,I1145)</f>
        <v>2</v>
      </c>
    </row>
    <row r="1146" spans="1:17" x14ac:dyDescent="0.25">
      <c r="A1146">
        <v>1264</v>
      </c>
      <c r="D1146">
        <v>77.923849000000004</v>
      </c>
      <c r="E1146" s="5">
        <v>2</v>
      </c>
      <c r="P1146">
        <v>1</v>
      </c>
      <c r="Q1146" t="str">
        <f>CONCATENATE(C1146,E1146,G1146,I1146)</f>
        <v>2</v>
      </c>
    </row>
    <row r="1147" spans="1:17" x14ac:dyDescent="0.25">
      <c r="A1147">
        <v>1265</v>
      </c>
      <c r="D1147">
        <v>77.893749000000014</v>
      </c>
      <c r="E1147" s="5">
        <v>2</v>
      </c>
      <c r="P1147">
        <v>1</v>
      </c>
      <c r="Q1147" t="str">
        <f>CONCATENATE(C1147,E1147,G1147,I1147)</f>
        <v>2</v>
      </c>
    </row>
    <row r="1148" spans="1:17" x14ac:dyDescent="0.25">
      <c r="A1148">
        <v>1266</v>
      </c>
      <c r="D1148">
        <v>77.903345000000002</v>
      </c>
      <c r="E1148" s="5">
        <v>2</v>
      </c>
      <c r="F1148">
        <v>80.573259000000007</v>
      </c>
      <c r="G1148" s="2">
        <v>3</v>
      </c>
      <c r="P1148">
        <v>2</v>
      </c>
      <c r="Q1148" t="str">
        <f>CONCATENATE(C1148,E1148,G1148,I1148)</f>
        <v>23</v>
      </c>
    </row>
    <row r="1149" spans="1:17" x14ac:dyDescent="0.25">
      <c r="A1149">
        <v>1267</v>
      </c>
      <c r="D1149">
        <v>78.006622000000007</v>
      </c>
      <c r="E1149" s="5">
        <v>2</v>
      </c>
      <c r="F1149">
        <v>80.570734000000002</v>
      </c>
      <c r="G1149" s="2">
        <v>3</v>
      </c>
      <c r="P1149">
        <v>2</v>
      </c>
      <c r="Q1149" t="str">
        <f>CONCATENATE(C1149,E1149,G1149,I1149)</f>
        <v>23</v>
      </c>
    </row>
    <row r="1150" spans="1:17" x14ac:dyDescent="0.25">
      <c r="A1150">
        <v>1268</v>
      </c>
      <c r="F1150">
        <v>80.551946000000001</v>
      </c>
      <c r="G1150" s="2">
        <v>3</v>
      </c>
      <c r="P1150">
        <v>1</v>
      </c>
      <c r="Q1150" t="str">
        <f>CONCATENATE(C1150,E1150,G1150,I1150)</f>
        <v>3</v>
      </c>
    </row>
    <row r="1151" spans="1:17" x14ac:dyDescent="0.25">
      <c r="A1151">
        <v>1269</v>
      </c>
      <c r="F1151">
        <v>80.562754000000012</v>
      </c>
      <c r="G1151" s="2">
        <v>3</v>
      </c>
      <c r="H1151">
        <v>77.785168000000013</v>
      </c>
      <c r="I1151" s="4">
        <v>4</v>
      </c>
      <c r="P1151">
        <v>2</v>
      </c>
      <c r="Q1151" t="str">
        <f>CONCATENATE(C1151,E1151,G1151,I1151)</f>
        <v>34</v>
      </c>
    </row>
    <row r="1152" spans="1:17" x14ac:dyDescent="0.25">
      <c r="A1152">
        <v>1270</v>
      </c>
      <c r="F1152">
        <v>80.580330000000004</v>
      </c>
      <c r="G1152" s="2">
        <v>3</v>
      </c>
      <c r="H1152">
        <v>77.739059000000012</v>
      </c>
      <c r="I1152" s="4">
        <v>4</v>
      </c>
      <c r="P1152">
        <v>2</v>
      </c>
      <c r="Q1152" t="str">
        <f>CONCATENATE(C1152,E1152,G1152,I1152)</f>
        <v>34</v>
      </c>
    </row>
    <row r="1153" spans="1:17" x14ac:dyDescent="0.25">
      <c r="A1153">
        <v>1271</v>
      </c>
      <c r="F1153">
        <v>80.58477400000001</v>
      </c>
      <c r="G1153" s="2">
        <v>3</v>
      </c>
      <c r="H1153">
        <v>77.742292000000006</v>
      </c>
      <c r="I1153" s="4">
        <v>4</v>
      </c>
      <c r="P1153">
        <v>2</v>
      </c>
      <c r="Q1153" t="str">
        <f>CONCATENATE(C1153,E1153,G1153,I1153)</f>
        <v>34</v>
      </c>
    </row>
    <row r="1154" spans="1:17" x14ac:dyDescent="0.25">
      <c r="A1154">
        <v>1272</v>
      </c>
      <c r="F1154">
        <v>80.592298</v>
      </c>
      <c r="G1154" s="2">
        <v>3</v>
      </c>
      <c r="H1154">
        <v>77.729111000000003</v>
      </c>
      <c r="I1154" s="4">
        <v>4</v>
      </c>
      <c r="P1154">
        <v>2</v>
      </c>
      <c r="Q1154" t="str">
        <f>CONCATENATE(C1154,E1154,G1154,I1154)</f>
        <v>34</v>
      </c>
    </row>
    <row r="1155" spans="1:17" x14ac:dyDescent="0.25">
      <c r="A1155">
        <v>1273</v>
      </c>
      <c r="B1155">
        <v>64.886009000000016</v>
      </c>
      <c r="C1155" s="3">
        <v>1</v>
      </c>
      <c r="F1155">
        <v>80.608308000000008</v>
      </c>
      <c r="G1155" s="2">
        <v>3</v>
      </c>
      <c r="H1155">
        <v>77.726081000000008</v>
      </c>
      <c r="I1155" s="4">
        <v>4</v>
      </c>
      <c r="P1155">
        <v>3</v>
      </c>
      <c r="Q1155" t="str">
        <f>CONCATENATE(C1155,E1155,G1155,I1155)</f>
        <v>134</v>
      </c>
    </row>
    <row r="1156" spans="1:17" x14ac:dyDescent="0.25">
      <c r="A1156">
        <v>1274</v>
      </c>
      <c r="B1156">
        <v>64.908584000000019</v>
      </c>
      <c r="C1156" s="3">
        <v>1</v>
      </c>
      <c r="F1156">
        <v>80.573259000000007</v>
      </c>
      <c r="G1156" s="2">
        <v>3</v>
      </c>
      <c r="H1156">
        <v>77.712900000000005</v>
      </c>
      <c r="I1156" s="4">
        <v>4</v>
      </c>
      <c r="P1156">
        <v>3</v>
      </c>
      <c r="Q1156" t="str">
        <f>CONCATENATE(C1156,E1156,G1156,I1156)</f>
        <v>134</v>
      </c>
    </row>
    <row r="1157" spans="1:17" x14ac:dyDescent="0.25">
      <c r="A1157">
        <v>1275</v>
      </c>
      <c r="B1157">
        <v>64.914203000000015</v>
      </c>
      <c r="C1157" s="3">
        <v>1</v>
      </c>
      <c r="H1157">
        <v>77.713456000000008</v>
      </c>
      <c r="I1157" s="4">
        <v>4</v>
      </c>
      <c r="P1157">
        <v>2</v>
      </c>
      <c r="Q1157" t="str">
        <f>CONCATENATE(C1157,E1157,G1157,I1157)</f>
        <v>14</v>
      </c>
    </row>
    <row r="1158" spans="1:17" x14ac:dyDescent="0.25">
      <c r="A1158">
        <v>1276</v>
      </c>
      <c r="B1158">
        <v>64.926731000000018</v>
      </c>
      <c r="C1158" s="3">
        <v>1</v>
      </c>
      <c r="H1158">
        <v>77.740222000000003</v>
      </c>
      <c r="I1158" s="4">
        <v>4</v>
      </c>
      <c r="P1158">
        <v>2</v>
      </c>
      <c r="Q1158" t="str">
        <f>CONCATENATE(C1158,E1158,G1158,I1158)</f>
        <v>14</v>
      </c>
    </row>
    <row r="1159" spans="1:17" x14ac:dyDescent="0.25">
      <c r="A1159">
        <v>1277</v>
      </c>
      <c r="B1159">
        <v>64.907859000000016</v>
      </c>
      <c r="C1159" s="3">
        <v>1</v>
      </c>
      <c r="H1159">
        <v>77.692295000000001</v>
      </c>
      <c r="I1159" s="4">
        <v>4</v>
      </c>
      <c r="P1159">
        <v>2</v>
      </c>
      <c r="Q1159" t="str">
        <f>CONCATENATE(C1159,E1159,G1159,I1159)</f>
        <v>14</v>
      </c>
    </row>
    <row r="1160" spans="1:17" x14ac:dyDescent="0.25">
      <c r="A1160">
        <v>1278</v>
      </c>
      <c r="B1160">
        <v>64.900592000000017</v>
      </c>
      <c r="C1160" s="3">
        <v>1</v>
      </c>
      <c r="H1160">
        <v>77.785168000000013</v>
      </c>
      <c r="I1160" s="4">
        <v>4</v>
      </c>
      <c r="P1160">
        <v>2</v>
      </c>
      <c r="Q1160" t="str">
        <f>CONCATENATE(C1160,E1160,G1160,I1160)</f>
        <v>14</v>
      </c>
    </row>
    <row r="1161" spans="1:17" x14ac:dyDescent="0.25">
      <c r="A1161">
        <v>1279</v>
      </c>
      <c r="B1161">
        <v>64.87915000000001</v>
      </c>
      <c r="C1161" s="3">
        <v>1</v>
      </c>
      <c r="P1161">
        <v>1</v>
      </c>
      <c r="Q1161" t="str">
        <f>CONCATENATE(C1161,E1161,G1161,I1161)</f>
        <v>1</v>
      </c>
    </row>
    <row r="1162" spans="1:17" x14ac:dyDescent="0.25">
      <c r="A1162">
        <v>1280</v>
      </c>
      <c r="B1162">
        <v>64.891269000000023</v>
      </c>
      <c r="C1162" s="3">
        <v>1</v>
      </c>
      <c r="P1162">
        <v>1</v>
      </c>
      <c r="Q1162" t="str">
        <f>CONCATENATE(C1162,E1162,G1162,I1162)</f>
        <v>1</v>
      </c>
    </row>
    <row r="1163" spans="1:17" x14ac:dyDescent="0.25">
      <c r="A1163">
        <v>1281</v>
      </c>
      <c r="B1163">
        <v>64.89981800000001</v>
      </c>
      <c r="C1163" s="3">
        <v>1</v>
      </c>
      <c r="P1163">
        <v>1</v>
      </c>
      <c r="Q1163" t="str">
        <f>CONCATENATE(C1163,E1163,G1163,I1163)</f>
        <v>1</v>
      </c>
    </row>
    <row r="1164" spans="1:17" x14ac:dyDescent="0.25">
      <c r="A1164">
        <v>1282</v>
      </c>
      <c r="B1164">
        <v>64.934253000000012</v>
      </c>
      <c r="C1164" s="3">
        <v>1</v>
      </c>
      <c r="D1164">
        <v>58.031166000000013</v>
      </c>
      <c r="E1164" s="5">
        <v>2</v>
      </c>
      <c r="P1164">
        <v>2</v>
      </c>
      <c r="Q1164" t="str">
        <f>CONCATENATE(C1164,E1164,G1164,I1164)</f>
        <v>12</v>
      </c>
    </row>
    <row r="1165" spans="1:17" x14ac:dyDescent="0.25">
      <c r="A1165">
        <v>1283</v>
      </c>
      <c r="B1165">
        <v>64.901626000000022</v>
      </c>
      <c r="C1165" s="3">
        <v>1</v>
      </c>
      <c r="D1165">
        <v>58.144615000000016</v>
      </c>
      <c r="E1165" s="5">
        <v>2</v>
      </c>
      <c r="P1165">
        <v>2</v>
      </c>
      <c r="Q1165" t="str">
        <f>CONCATENATE(C1165,E1165,G1165,I1165)</f>
        <v>12</v>
      </c>
    </row>
    <row r="1166" spans="1:17" x14ac:dyDescent="0.25">
      <c r="A1166">
        <v>1284</v>
      </c>
      <c r="B1166">
        <v>64.887504000000007</v>
      </c>
      <c r="C1166" s="3">
        <v>1</v>
      </c>
      <c r="D1166">
        <v>58.116058000000017</v>
      </c>
      <c r="E1166" s="5">
        <v>2</v>
      </c>
      <c r="P1166">
        <v>2</v>
      </c>
      <c r="Q1166" t="str">
        <f>CONCATENATE(C1166,E1166,G1166,I1166)</f>
        <v>12</v>
      </c>
    </row>
    <row r="1167" spans="1:17" x14ac:dyDescent="0.25">
      <c r="A1167">
        <v>1285</v>
      </c>
      <c r="B1167">
        <v>64.886009000000016</v>
      </c>
      <c r="C1167" s="3">
        <v>1</v>
      </c>
      <c r="D1167">
        <v>58.102398000000015</v>
      </c>
      <c r="E1167" s="5">
        <v>2</v>
      </c>
      <c r="P1167">
        <v>2</v>
      </c>
      <c r="Q1167" t="str">
        <f>CONCATENATE(C1167,E1167,G1167,I1167)</f>
        <v>12</v>
      </c>
    </row>
    <row r="1168" spans="1:17" x14ac:dyDescent="0.25">
      <c r="A1168">
        <v>1286</v>
      </c>
      <c r="D1168">
        <v>58.069667000000017</v>
      </c>
      <c r="E1168" s="5">
        <v>2</v>
      </c>
      <c r="P1168">
        <v>1</v>
      </c>
      <c r="Q1168" t="str">
        <f>CONCATENATE(C1168,E1168,G1168,I1168)</f>
        <v>2</v>
      </c>
    </row>
    <row r="1169" spans="1:17" x14ac:dyDescent="0.25">
      <c r="A1169">
        <v>1287</v>
      </c>
      <c r="D1169">
        <v>58.091575000000013</v>
      </c>
      <c r="E1169" s="5">
        <v>2</v>
      </c>
      <c r="P1169">
        <v>1</v>
      </c>
      <c r="Q1169" t="str">
        <f>CONCATENATE(C1169,E1169,G1169,I1169)</f>
        <v>2</v>
      </c>
    </row>
    <row r="1170" spans="1:17" x14ac:dyDescent="0.25">
      <c r="A1170">
        <v>1288</v>
      </c>
      <c r="D1170">
        <v>58.070854000000011</v>
      </c>
      <c r="E1170" s="5">
        <v>2</v>
      </c>
      <c r="P1170">
        <v>1</v>
      </c>
      <c r="Q1170" t="str">
        <f>CONCATENATE(C1170,E1170,G1170,I1170)</f>
        <v>2</v>
      </c>
    </row>
    <row r="1171" spans="1:17" x14ac:dyDescent="0.25">
      <c r="A1171">
        <v>1289</v>
      </c>
      <c r="D1171">
        <v>58.075031000000017</v>
      </c>
      <c r="E1171" s="5">
        <v>2</v>
      </c>
      <c r="F1171">
        <v>62.677673000000013</v>
      </c>
      <c r="G1171" s="2">
        <v>3</v>
      </c>
      <c r="P1171">
        <v>2</v>
      </c>
      <c r="Q1171" t="str">
        <f>CONCATENATE(C1171,E1171,G1171,I1171)</f>
        <v>23</v>
      </c>
    </row>
    <row r="1172" spans="1:17" x14ac:dyDescent="0.25">
      <c r="A1172">
        <v>1290</v>
      </c>
      <c r="D1172">
        <v>58.054672000000011</v>
      </c>
      <c r="E1172" s="5">
        <v>2</v>
      </c>
      <c r="F1172">
        <v>62.670299000000014</v>
      </c>
      <c r="G1172" s="2">
        <v>3</v>
      </c>
      <c r="P1172">
        <v>2</v>
      </c>
      <c r="Q1172" t="str">
        <f>CONCATENATE(C1172,E1172,G1172,I1172)</f>
        <v>23</v>
      </c>
    </row>
    <row r="1173" spans="1:17" x14ac:dyDescent="0.25">
      <c r="A1173">
        <v>1291</v>
      </c>
      <c r="D1173">
        <v>58.093689000000012</v>
      </c>
      <c r="E1173" s="5">
        <v>2</v>
      </c>
      <c r="F1173">
        <v>62.690609000000016</v>
      </c>
      <c r="G1173" s="2">
        <v>3</v>
      </c>
      <c r="P1173">
        <v>2</v>
      </c>
      <c r="Q1173" t="str">
        <f>CONCATENATE(C1173,E1173,G1173,I1173)</f>
        <v>23</v>
      </c>
    </row>
    <row r="1174" spans="1:17" x14ac:dyDescent="0.25">
      <c r="A1174">
        <v>1292</v>
      </c>
      <c r="D1174">
        <v>58.023487000000017</v>
      </c>
      <c r="E1174" s="5">
        <v>2</v>
      </c>
      <c r="F1174">
        <v>62.690200000000011</v>
      </c>
      <c r="G1174" s="2">
        <v>3</v>
      </c>
      <c r="P1174">
        <v>2</v>
      </c>
      <c r="Q1174" t="str">
        <f>CONCATENATE(C1174,E1174,G1174,I1174)</f>
        <v>23</v>
      </c>
    </row>
    <row r="1175" spans="1:17" x14ac:dyDescent="0.25">
      <c r="A1175">
        <v>1293</v>
      </c>
      <c r="D1175">
        <v>58.031166000000013</v>
      </c>
      <c r="E1175" s="5">
        <v>2</v>
      </c>
      <c r="F1175">
        <v>62.652626000000012</v>
      </c>
      <c r="G1175" s="2">
        <v>3</v>
      </c>
      <c r="H1175">
        <v>58.626033000000014</v>
      </c>
      <c r="I1175" s="4">
        <v>4</v>
      </c>
      <c r="P1175">
        <v>3</v>
      </c>
      <c r="Q1175" t="str">
        <f>CONCATENATE(C1175,E1175,G1175,I1175)</f>
        <v>234</v>
      </c>
    </row>
    <row r="1176" spans="1:17" x14ac:dyDescent="0.25">
      <c r="A1176">
        <v>1294</v>
      </c>
      <c r="F1176">
        <v>62.675560000000011</v>
      </c>
      <c r="G1176" s="2">
        <v>3</v>
      </c>
      <c r="H1176">
        <v>58.656028000000013</v>
      </c>
      <c r="I1176" s="4">
        <v>4</v>
      </c>
      <c r="P1176">
        <v>2</v>
      </c>
      <c r="Q1176" t="str">
        <f>CONCATENATE(C1176,E1176,G1176,I1176)</f>
        <v>34</v>
      </c>
    </row>
    <row r="1177" spans="1:17" x14ac:dyDescent="0.25">
      <c r="A1177">
        <v>1295</v>
      </c>
      <c r="F1177">
        <v>62.68772100000001</v>
      </c>
      <c r="G1177" s="2">
        <v>3</v>
      </c>
      <c r="H1177">
        <v>58.650310000000012</v>
      </c>
      <c r="I1177" s="4">
        <v>4</v>
      </c>
      <c r="P1177">
        <v>2</v>
      </c>
      <c r="Q1177" t="str">
        <f>CONCATENATE(C1177,E1177,G1177,I1177)</f>
        <v>34</v>
      </c>
    </row>
    <row r="1178" spans="1:17" x14ac:dyDescent="0.25">
      <c r="A1178">
        <v>1296</v>
      </c>
      <c r="F1178">
        <v>62.712516000000015</v>
      </c>
      <c r="G1178" s="2">
        <v>3</v>
      </c>
      <c r="H1178">
        <v>58.701130000000013</v>
      </c>
      <c r="I1178" s="4">
        <v>4</v>
      </c>
      <c r="P1178">
        <v>2</v>
      </c>
      <c r="Q1178" t="str">
        <f>CONCATENATE(C1178,E1178,G1178,I1178)</f>
        <v>34</v>
      </c>
    </row>
    <row r="1179" spans="1:17" x14ac:dyDescent="0.25">
      <c r="A1179">
        <v>1297</v>
      </c>
      <c r="F1179">
        <v>62.711895000000013</v>
      </c>
      <c r="G1179" s="2">
        <v>3</v>
      </c>
      <c r="H1179">
        <v>58.703758000000015</v>
      </c>
      <c r="I1179" s="4">
        <v>4</v>
      </c>
      <c r="P1179">
        <v>2</v>
      </c>
      <c r="Q1179" t="str">
        <f>CONCATENATE(C1179,E1179,G1179,I1179)</f>
        <v>34</v>
      </c>
    </row>
    <row r="1180" spans="1:17" x14ac:dyDescent="0.25">
      <c r="A1180">
        <v>1298</v>
      </c>
      <c r="B1180">
        <v>43.718113000000017</v>
      </c>
      <c r="C1180" s="3">
        <v>1</v>
      </c>
      <c r="F1180">
        <v>62.712566000000017</v>
      </c>
      <c r="G1180" s="2">
        <v>3</v>
      </c>
      <c r="H1180">
        <v>58.716953000000011</v>
      </c>
      <c r="I1180" s="4">
        <v>4</v>
      </c>
      <c r="P1180">
        <v>3</v>
      </c>
      <c r="Q1180" t="str">
        <f>CONCATENATE(C1180,E1180,G1180,I1180)</f>
        <v>134</v>
      </c>
    </row>
    <row r="1181" spans="1:17" x14ac:dyDescent="0.25">
      <c r="A1181">
        <v>1299</v>
      </c>
      <c r="B1181">
        <v>43.795322000000013</v>
      </c>
      <c r="C1181" s="3">
        <v>1</v>
      </c>
      <c r="F1181">
        <v>62.677673000000013</v>
      </c>
      <c r="G1181" s="2">
        <v>3</v>
      </c>
      <c r="H1181">
        <v>58.751590000000014</v>
      </c>
      <c r="I1181" s="4">
        <v>4</v>
      </c>
      <c r="P1181">
        <v>3</v>
      </c>
      <c r="Q1181" t="str">
        <f>CONCATENATE(C1181,E1181,G1181,I1181)</f>
        <v>134</v>
      </c>
    </row>
    <row r="1182" spans="1:17" x14ac:dyDescent="0.25">
      <c r="A1182">
        <v>1300</v>
      </c>
      <c r="B1182">
        <v>43.75754100000001</v>
      </c>
      <c r="C1182" s="3">
        <v>1</v>
      </c>
      <c r="H1182">
        <v>58.759998000000017</v>
      </c>
      <c r="I1182" s="4">
        <v>4</v>
      </c>
      <c r="P1182">
        <v>2</v>
      </c>
      <c r="Q1182" t="str">
        <f>CONCATENATE(C1182,E1182,G1182,I1182)</f>
        <v>14</v>
      </c>
    </row>
    <row r="1183" spans="1:17" x14ac:dyDescent="0.25">
      <c r="A1183">
        <v>1301</v>
      </c>
      <c r="B1183">
        <v>43.773368000000012</v>
      </c>
      <c r="C1183" s="3">
        <v>1</v>
      </c>
      <c r="H1183">
        <v>58.744014000000014</v>
      </c>
      <c r="I1183" s="4">
        <v>4</v>
      </c>
      <c r="P1183">
        <v>2</v>
      </c>
      <c r="Q1183" t="str">
        <f>CONCATENATE(C1183,E1183,G1183,I1183)</f>
        <v>14</v>
      </c>
    </row>
    <row r="1184" spans="1:17" x14ac:dyDescent="0.25">
      <c r="A1184">
        <v>1302</v>
      </c>
      <c r="B1184">
        <v>43.789344000000014</v>
      </c>
      <c r="C1184" s="3">
        <v>1</v>
      </c>
      <c r="H1184">
        <v>58.749733000000013</v>
      </c>
      <c r="I1184" s="4">
        <v>4</v>
      </c>
      <c r="P1184">
        <v>2</v>
      </c>
      <c r="Q1184" t="str">
        <f>CONCATENATE(C1184,E1184,G1184,I1184)</f>
        <v>14</v>
      </c>
    </row>
    <row r="1185" spans="1:17" x14ac:dyDescent="0.25">
      <c r="A1185">
        <v>1303</v>
      </c>
      <c r="B1185">
        <v>43.783264000000017</v>
      </c>
      <c r="C1185" s="3">
        <v>1</v>
      </c>
      <c r="H1185">
        <v>58.626033000000014</v>
      </c>
      <c r="I1185" s="4">
        <v>4</v>
      </c>
      <c r="P1185">
        <v>2</v>
      </c>
      <c r="Q1185" t="str">
        <f>CONCATENATE(C1185,E1185,G1185,I1185)</f>
        <v>14</v>
      </c>
    </row>
    <row r="1186" spans="1:17" x14ac:dyDescent="0.25">
      <c r="A1186">
        <v>1304</v>
      </c>
      <c r="B1186">
        <v>43.767181000000015</v>
      </c>
      <c r="C1186" s="3">
        <v>1</v>
      </c>
      <c r="H1186">
        <v>58.626033000000014</v>
      </c>
      <c r="I1186" s="4">
        <v>4</v>
      </c>
      <c r="P1186">
        <v>2</v>
      </c>
      <c r="Q1186" t="str">
        <f>CONCATENATE(C1186,E1186,G1186,I1186)</f>
        <v>14</v>
      </c>
    </row>
    <row r="1187" spans="1:17" x14ac:dyDescent="0.25">
      <c r="A1187">
        <v>1305</v>
      </c>
      <c r="B1187">
        <v>43.776924000000015</v>
      </c>
      <c r="C1187" s="3">
        <v>1</v>
      </c>
      <c r="P1187">
        <v>1</v>
      </c>
      <c r="Q1187" t="str">
        <f>CONCATENATE(C1187,E1187,G1187,I1187)</f>
        <v>1</v>
      </c>
    </row>
    <row r="1188" spans="1:17" x14ac:dyDescent="0.25">
      <c r="A1188">
        <v>1306</v>
      </c>
      <c r="B1188">
        <v>43.785892000000011</v>
      </c>
      <c r="C1188" s="3">
        <v>1</v>
      </c>
      <c r="P1188">
        <v>1</v>
      </c>
      <c r="Q1188" t="str">
        <f>CONCATENATE(C1188,E1188,G1188,I1188)</f>
        <v>1</v>
      </c>
    </row>
    <row r="1189" spans="1:17" x14ac:dyDescent="0.25">
      <c r="A1189">
        <v>1307</v>
      </c>
      <c r="B1189">
        <v>43.782283000000014</v>
      </c>
      <c r="C1189" s="3">
        <v>1</v>
      </c>
      <c r="P1189">
        <v>1</v>
      </c>
      <c r="Q1189" t="str">
        <f>CONCATENATE(C1189,E1189,G1189,I1189)</f>
        <v>1</v>
      </c>
    </row>
    <row r="1190" spans="1:17" x14ac:dyDescent="0.25">
      <c r="A1190">
        <v>1308</v>
      </c>
      <c r="B1190">
        <v>43.775482000000011</v>
      </c>
      <c r="C1190" s="3">
        <v>1</v>
      </c>
      <c r="P1190">
        <v>1</v>
      </c>
      <c r="Q1190" t="str">
        <f>CONCATENATE(C1190,E1190,G1190,I1190)</f>
        <v>1</v>
      </c>
    </row>
    <row r="1191" spans="1:17" x14ac:dyDescent="0.25">
      <c r="A1191">
        <v>1309</v>
      </c>
      <c r="B1191">
        <v>43.736461000000013</v>
      </c>
      <c r="C1191" s="3">
        <v>1</v>
      </c>
      <c r="D1191">
        <v>36.030840000000012</v>
      </c>
      <c r="E1191" s="5">
        <v>2</v>
      </c>
      <c r="P1191">
        <v>2</v>
      </c>
      <c r="Q1191" t="str">
        <f>CONCATENATE(C1191,E1191,G1191,I1191)</f>
        <v>12</v>
      </c>
    </row>
    <row r="1192" spans="1:17" x14ac:dyDescent="0.25">
      <c r="A1192">
        <v>1310</v>
      </c>
      <c r="B1192">
        <v>43.723575000000011</v>
      </c>
      <c r="C1192" s="3">
        <v>1</v>
      </c>
      <c r="D1192">
        <v>35.997593000000009</v>
      </c>
      <c r="E1192" s="5">
        <v>2</v>
      </c>
      <c r="P1192">
        <v>2</v>
      </c>
      <c r="Q1192" t="str">
        <f>CONCATENATE(C1192,E1192,G1192,I1192)</f>
        <v>12</v>
      </c>
    </row>
    <row r="1193" spans="1:17" x14ac:dyDescent="0.25">
      <c r="A1193">
        <v>1311</v>
      </c>
      <c r="B1193">
        <v>43.718113000000017</v>
      </c>
      <c r="C1193" s="3">
        <v>1</v>
      </c>
      <c r="D1193">
        <v>35.992902000000015</v>
      </c>
      <c r="E1193" s="5">
        <v>2</v>
      </c>
      <c r="P1193">
        <v>2</v>
      </c>
      <c r="Q1193" t="str">
        <f>CONCATENATE(C1193,E1193,G1193,I1193)</f>
        <v>12</v>
      </c>
    </row>
    <row r="1194" spans="1:17" x14ac:dyDescent="0.25">
      <c r="A1194">
        <v>1312</v>
      </c>
      <c r="D1194">
        <v>35.993988000000016</v>
      </c>
      <c r="E1194" s="5">
        <v>2</v>
      </c>
      <c r="P1194">
        <v>1</v>
      </c>
      <c r="Q1194" t="str">
        <f>CONCATENATE(C1194,E1194,G1194,I1194)</f>
        <v>2</v>
      </c>
    </row>
    <row r="1195" spans="1:17" x14ac:dyDescent="0.25">
      <c r="A1195">
        <v>1313</v>
      </c>
      <c r="D1195">
        <v>35.986562000000013</v>
      </c>
      <c r="E1195" s="5">
        <v>2</v>
      </c>
      <c r="P1195">
        <v>1</v>
      </c>
      <c r="Q1195" t="str">
        <f>CONCATENATE(C1195,E1195,G1195,I1195)</f>
        <v>2</v>
      </c>
    </row>
    <row r="1196" spans="1:17" x14ac:dyDescent="0.25">
      <c r="A1196">
        <v>1314</v>
      </c>
      <c r="D1196">
        <v>35.994709000000014</v>
      </c>
      <c r="E1196" s="5">
        <v>2</v>
      </c>
      <c r="F1196">
        <v>42.638889000000013</v>
      </c>
      <c r="G1196" s="2">
        <v>3</v>
      </c>
      <c r="P1196">
        <v>2</v>
      </c>
      <c r="Q1196" t="str">
        <f>CONCATENATE(C1196,E1196,G1196,I1196)</f>
        <v>23</v>
      </c>
    </row>
    <row r="1197" spans="1:17" x14ac:dyDescent="0.25">
      <c r="A1197">
        <v>1315</v>
      </c>
      <c r="D1197">
        <v>36.014911000000012</v>
      </c>
      <c r="E1197" s="5">
        <v>2</v>
      </c>
      <c r="F1197">
        <v>42.611728000000014</v>
      </c>
      <c r="G1197" s="2">
        <v>3</v>
      </c>
      <c r="P1197">
        <v>2</v>
      </c>
      <c r="Q1197" t="str">
        <f>CONCATENATE(C1197,E1197,G1197,I1197)</f>
        <v>23</v>
      </c>
    </row>
    <row r="1198" spans="1:17" x14ac:dyDescent="0.25">
      <c r="A1198">
        <v>1316</v>
      </c>
      <c r="D1198">
        <v>36.000789000000012</v>
      </c>
      <c r="E1198" s="5">
        <v>2</v>
      </c>
      <c r="F1198">
        <v>42.643943000000014</v>
      </c>
      <c r="G1198" s="2">
        <v>3</v>
      </c>
      <c r="P1198">
        <v>2</v>
      </c>
      <c r="Q1198" t="str">
        <f>CONCATENATE(C1198,E1198,G1198,I1198)</f>
        <v>23</v>
      </c>
    </row>
    <row r="1199" spans="1:17" x14ac:dyDescent="0.25">
      <c r="A1199">
        <v>1317</v>
      </c>
      <c r="D1199">
        <v>36.010120000000015</v>
      </c>
      <c r="E1199" s="5">
        <v>2</v>
      </c>
      <c r="F1199">
        <v>42.640541000000013</v>
      </c>
      <c r="G1199" s="2">
        <v>3</v>
      </c>
      <c r="P1199">
        <v>2</v>
      </c>
      <c r="Q1199" t="str">
        <f>CONCATENATE(C1199,E1199,G1199,I1199)</f>
        <v>23</v>
      </c>
    </row>
    <row r="1200" spans="1:17" x14ac:dyDescent="0.25">
      <c r="A1200">
        <v>1318</v>
      </c>
      <c r="D1200">
        <v>36.023882000000015</v>
      </c>
      <c r="E1200" s="5">
        <v>2</v>
      </c>
      <c r="F1200">
        <v>42.63878600000001</v>
      </c>
      <c r="G1200" s="2">
        <v>3</v>
      </c>
      <c r="P1200">
        <v>2</v>
      </c>
      <c r="Q1200" t="str">
        <f>CONCATENATE(C1200,E1200,G1200,I1200)</f>
        <v>23</v>
      </c>
    </row>
    <row r="1201" spans="1:17" x14ac:dyDescent="0.25">
      <c r="A1201">
        <v>1319</v>
      </c>
      <c r="D1201">
        <v>35.985946000000013</v>
      </c>
      <c r="E1201" s="5">
        <v>2</v>
      </c>
      <c r="F1201">
        <v>42.628944000000011</v>
      </c>
      <c r="G1201" s="2">
        <v>3</v>
      </c>
      <c r="P1201">
        <v>2</v>
      </c>
      <c r="Q1201" t="str">
        <f>CONCATENATE(C1201,E1201,G1201,I1201)</f>
        <v>23</v>
      </c>
    </row>
    <row r="1202" spans="1:17" x14ac:dyDescent="0.25">
      <c r="A1202">
        <v>1320</v>
      </c>
      <c r="D1202">
        <v>36.030840000000012</v>
      </c>
      <c r="E1202" s="5">
        <v>2</v>
      </c>
      <c r="F1202">
        <v>42.618892000000017</v>
      </c>
      <c r="G1202" s="2">
        <v>3</v>
      </c>
      <c r="H1202">
        <v>36.794717000000013</v>
      </c>
      <c r="I1202" s="4">
        <v>4</v>
      </c>
      <c r="P1202">
        <v>3</v>
      </c>
      <c r="Q1202" t="str">
        <f>CONCATENATE(C1202,E1202,G1202,I1202)</f>
        <v>234</v>
      </c>
    </row>
    <row r="1203" spans="1:17" x14ac:dyDescent="0.25">
      <c r="A1203">
        <v>1321</v>
      </c>
      <c r="F1203">
        <v>42.628788000000014</v>
      </c>
      <c r="G1203" s="2">
        <v>3</v>
      </c>
      <c r="H1203">
        <v>36.668022000000015</v>
      </c>
      <c r="I1203" s="4">
        <v>4</v>
      </c>
      <c r="P1203">
        <v>2</v>
      </c>
      <c r="Q1203" t="str">
        <f>CONCATENATE(C1203,E1203,G1203,I1203)</f>
        <v>34</v>
      </c>
    </row>
    <row r="1204" spans="1:17" x14ac:dyDescent="0.25">
      <c r="A1204">
        <v>1322</v>
      </c>
      <c r="F1204">
        <v>42.643016000000017</v>
      </c>
      <c r="G1204" s="2">
        <v>3</v>
      </c>
      <c r="H1204">
        <v>36.665033000000015</v>
      </c>
      <c r="I1204" s="4">
        <v>4</v>
      </c>
      <c r="P1204">
        <v>2</v>
      </c>
      <c r="Q1204" t="str">
        <f>CONCATENATE(C1204,E1204,G1204,I1204)</f>
        <v>34</v>
      </c>
    </row>
    <row r="1205" spans="1:17" x14ac:dyDescent="0.25">
      <c r="A1205">
        <v>1323</v>
      </c>
      <c r="F1205">
        <v>42.634201000000012</v>
      </c>
      <c r="G1205" s="2">
        <v>3</v>
      </c>
      <c r="H1205">
        <v>36.654621000000013</v>
      </c>
      <c r="I1205" s="4">
        <v>4</v>
      </c>
      <c r="P1205">
        <v>2</v>
      </c>
      <c r="Q1205" t="str">
        <f>CONCATENATE(C1205,E1205,G1205,I1205)</f>
        <v>34</v>
      </c>
    </row>
    <row r="1206" spans="1:17" x14ac:dyDescent="0.25">
      <c r="A1206">
        <v>1324</v>
      </c>
      <c r="B1206">
        <v>24.676700000000011</v>
      </c>
      <c r="C1206" s="3">
        <v>1</v>
      </c>
      <c r="F1206">
        <v>42.638889000000013</v>
      </c>
      <c r="G1206" s="2">
        <v>3</v>
      </c>
      <c r="H1206">
        <v>36.632303000000014</v>
      </c>
      <c r="I1206" s="4">
        <v>4</v>
      </c>
      <c r="P1206">
        <v>3</v>
      </c>
      <c r="Q1206" t="str">
        <f>CONCATENATE(C1206,E1206,G1206,I1206)</f>
        <v>134</v>
      </c>
    </row>
    <row r="1207" spans="1:17" x14ac:dyDescent="0.25">
      <c r="A1207">
        <v>1325</v>
      </c>
      <c r="B1207">
        <v>24.626394000000019</v>
      </c>
      <c r="C1207" s="3">
        <v>1</v>
      </c>
      <c r="F1207">
        <v>42.638889000000013</v>
      </c>
      <c r="G1207" s="2">
        <v>3</v>
      </c>
      <c r="H1207">
        <v>36.634933000000018</v>
      </c>
      <c r="I1207" s="4">
        <v>4</v>
      </c>
      <c r="P1207">
        <v>3</v>
      </c>
      <c r="Q1207" t="str">
        <f>CONCATENATE(C1207,E1207,G1207,I1207)</f>
        <v>134</v>
      </c>
    </row>
    <row r="1208" spans="1:17" x14ac:dyDescent="0.25">
      <c r="A1208">
        <v>1326</v>
      </c>
      <c r="B1208">
        <v>24.629898000000011</v>
      </c>
      <c r="C1208" s="3">
        <v>1</v>
      </c>
      <c r="H1208">
        <v>36.649671000000012</v>
      </c>
      <c r="I1208" s="4">
        <v>4</v>
      </c>
      <c r="P1208">
        <v>2</v>
      </c>
      <c r="Q1208" t="str">
        <f>CONCATENATE(C1208,E1208,G1208,I1208)</f>
        <v>14</v>
      </c>
    </row>
    <row r="1209" spans="1:17" x14ac:dyDescent="0.25">
      <c r="A1209">
        <v>1327</v>
      </c>
      <c r="B1209">
        <v>24.620981000000015</v>
      </c>
      <c r="C1209" s="3">
        <v>1</v>
      </c>
      <c r="H1209">
        <v>36.643024000000011</v>
      </c>
      <c r="I1209" s="4">
        <v>4</v>
      </c>
      <c r="P1209">
        <v>2</v>
      </c>
      <c r="Q1209" t="str">
        <f>CONCATENATE(C1209,E1209,G1209,I1209)</f>
        <v>14</v>
      </c>
    </row>
    <row r="1210" spans="1:17" x14ac:dyDescent="0.25">
      <c r="A1210">
        <v>1328</v>
      </c>
      <c r="B1210">
        <v>24.671701000000013</v>
      </c>
      <c r="C1210" s="3">
        <v>1</v>
      </c>
      <c r="H1210">
        <v>36.665599000000014</v>
      </c>
      <c r="I1210" s="4">
        <v>4</v>
      </c>
      <c r="P1210">
        <v>2</v>
      </c>
      <c r="Q1210" t="str">
        <f>CONCATENATE(C1210,E1210,G1210,I1210)</f>
        <v>14</v>
      </c>
    </row>
    <row r="1211" spans="1:17" x14ac:dyDescent="0.25">
      <c r="A1211">
        <v>1329</v>
      </c>
      <c r="B1211">
        <v>24.643043000000013</v>
      </c>
      <c r="C1211" s="3">
        <v>1</v>
      </c>
      <c r="H1211">
        <v>36.703176000000013</v>
      </c>
      <c r="I1211" s="4">
        <v>4</v>
      </c>
      <c r="P1211">
        <v>2</v>
      </c>
      <c r="Q1211" t="str">
        <f>CONCATENATE(C1211,E1211,G1211,I1211)</f>
        <v>14</v>
      </c>
    </row>
    <row r="1212" spans="1:17" x14ac:dyDescent="0.25">
      <c r="A1212">
        <v>1330</v>
      </c>
      <c r="B1212">
        <v>24.655515000000015</v>
      </c>
      <c r="C1212" s="3">
        <v>1</v>
      </c>
      <c r="H1212">
        <v>36.682968000000017</v>
      </c>
      <c r="I1212" s="4">
        <v>4</v>
      </c>
      <c r="P1212">
        <v>2</v>
      </c>
      <c r="Q1212" t="str">
        <f>CONCATENATE(C1212,E1212,G1212,I1212)</f>
        <v>14</v>
      </c>
    </row>
    <row r="1213" spans="1:17" x14ac:dyDescent="0.25">
      <c r="A1213">
        <v>1331</v>
      </c>
      <c r="B1213">
        <v>24.653659000000019</v>
      </c>
      <c r="C1213" s="3">
        <v>1</v>
      </c>
      <c r="H1213">
        <v>36.710651000000013</v>
      </c>
      <c r="I1213" s="4">
        <v>4</v>
      </c>
      <c r="P1213">
        <v>2</v>
      </c>
      <c r="Q1213" t="str">
        <f>CONCATENATE(C1213,E1213,G1213,I1213)</f>
        <v>14</v>
      </c>
    </row>
    <row r="1214" spans="1:17" x14ac:dyDescent="0.25">
      <c r="A1214">
        <v>1332</v>
      </c>
      <c r="B1214">
        <v>24.646650000000015</v>
      </c>
      <c r="C1214" s="3">
        <v>1</v>
      </c>
      <c r="H1214">
        <v>36.704155000000014</v>
      </c>
      <c r="I1214" s="4">
        <v>4</v>
      </c>
      <c r="P1214">
        <v>2</v>
      </c>
      <c r="Q1214" t="str">
        <f>CONCATENATE(C1214,E1214,G1214,I1214)</f>
        <v>14</v>
      </c>
    </row>
    <row r="1215" spans="1:17" x14ac:dyDescent="0.25">
      <c r="A1215">
        <v>1333</v>
      </c>
      <c r="B1215">
        <v>24.612527000000014</v>
      </c>
      <c r="C1215" s="3">
        <v>1</v>
      </c>
      <c r="H1215">
        <v>36.704927000000012</v>
      </c>
      <c r="I1215" s="4">
        <v>4</v>
      </c>
      <c r="P1215">
        <v>2</v>
      </c>
      <c r="Q1215" t="str">
        <f>CONCATENATE(C1215,E1215,G1215,I1215)</f>
        <v>14</v>
      </c>
    </row>
    <row r="1216" spans="1:17" x14ac:dyDescent="0.25">
      <c r="A1216">
        <v>1334</v>
      </c>
      <c r="B1216">
        <v>24.623661000000013</v>
      </c>
      <c r="C1216" s="3">
        <v>1</v>
      </c>
      <c r="H1216">
        <v>36.595655000000015</v>
      </c>
      <c r="I1216" s="4">
        <v>4</v>
      </c>
      <c r="P1216">
        <v>2</v>
      </c>
      <c r="Q1216" t="str">
        <f>CONCATENATE(C1216,E1216,G1216,I1216)</f>
        <v>14</v>
      </c>
    </row>
    <row r="1217" spans="1:17" x14ac:dyDescent="0.25">
      <c r="A1217">
        <v>1335</v>
      </c>
      <c r="B1217">
        <v>24.618404000000012</v>
      </c>
      <c r="C1217" s="3">
        <v>1</v>
      </c>
      <c r="H1217">
        <v>36.794717000000013</v>
      </c>
      <c r="I1217" s="4">
        <v>4</v>
      </c>
      <c r="P1217">
        <v>2</v>
      </c>
      <c r="Q1217" t="str">
        <f>CONCATENATE(C1217,E1217,G1217,I1217)</f>
        <v>14</v>
      </c>
    </row>
    <row r="1218" spans="1:17" x14ac:dyDescent="0.25">
      <c r="A1218">
        <v>1336</v>
      </c>
      <c r="B1218">
        <v>24.585107000000015</v>
      </c>
      <c r="C1218" s="3">
        <v>1</v>
      </c>
      <c r="P1218">
        <v>1</v>
      </c>
      <c r="Q1218" t="str">
        <f>CONCATENATE(C1218,E1218,G1218,I1218)</f>
        <v>1</v>
      </c>
    </row>
    <row r="1219" spans="1:17" x14ac:dyDescent="0.25">
      <c r="A1219">
        <v>1337</v>
      </c>
      <c r="B1219">
        <v>24.60608400000001</v>
      </c>
      <c r="C1219" s="3">
        <v>1</v>
      </c>
      <c r="P1219">
        <v>1</v>
      </c>
      <c r="Q1219" t="str">
        <f>CONCATENATE(C1219,E1219,G1219,I1219)</f>
        <v>1</v>
      </c>
    </row>
    <row r="1220" spans="1:17" x14ac:dyDescent="0.25">
      <c r="A1220">
        <v>1338</v>
      </c>
      <c r="B1220">
        <v>24.590416000000019</v>
      </c>
      <c r="C1220" s="3">
        <v>1</v>
      </c>
      <c r="D1220">
        <v>18.32389400000001</v>
      </c>
      <c r="E1220" s="5">
        <v>2</v>
      </c>
      <c r="P1220">
        <v>2</v>
      </c>
      <c r="Q1220" t="str">
        <f>CONCATENATE(C1220,E1220,G1220,I1220)</f>
        <v>12</v>
      </c>
    </row>
    <row r="1221" spans="1:17" x14ac:dyDescent="0.25">
      <c r="A1221">
        <v>1339</v>
      </c>
      <c r="B1221">
        <v>24.650413000000015</v>
      </c>
      <c r="C1221" s="3">
        <v>1</v>
      </c>
      <c r="D1221">
        <v>18.250032000000012</v>
      </c>
      <c r="E1221" s="5">
        <v>2</v>
      </c>
      <c r="P1221">
        <v>2</v>
      </c>
      <c r="Q1221" t="str">
        <f>CONCATENATE(C1221,E1221,G1221,I1221)</f>
        <v>12</v>
      </c>
    </row>
    <row r="1222" spans="1:17" x14ac:dyDescent="0.25">
      <c r="A1222">
        <v>1340</v>
      </c>
      <c r="B1222">
        <v>24.621292000000011</v>
      </c>
      <c r="C1222" s="3">
        <v>1</v>
      </c>
      <c r="D1222">
        <v>18.218744000000015</v>
      </c>
      <c r="E1222" s="5">
        <v>2</v>
      </c>
      <c r="F1222">
        <v>26.456039000000018</v>
      </c>
      <c r="G1222" s="2">
        <v>3</v>
      </c>
      <c r="P1222">
        <v>3</v>
      </c>
      <c r="Q1222" t="str">
        <f>CONCATENATE(C1222,E1222,G1222,I1222)</f>
        <v>123</v>
      </c>
    </row>
    <row r="1223" spans="1:17" x14ac:dyDescent="0.25">
      <c r="A1223">
        <v>1341</v>
      </c>
      <c r="B1223">
        <v>24.676700000000011</v>
      </c>
      <c r="C1223" s="3">
        <v>1</v>
      </c>
      <c r="D1223">
        <v>18.23420800000001</v>
      </c>
      <c r="E1223" s="5">
        <v>2</v>
      </c>
      <c r="F1223">
        <v>26.437894000000014</v>
      </c>
      <c r="G1223" s="2">
        <v>3</v>
      </c>
      <c r="P1223">
        <v>3</v>
      </c>
      <c r="Q1223" t="str">
        <f>CONCATENATE(C1223,E1223,G1223,I1223)</f>
        <v>123</v>
      </c>
    </row>
    <row r="1224" spans="1:17" x14ac:dyDescent="0.25">
      <c r="A1224">
        <v>1342</v>
      </c>
      <c r="D1224">
        <v>18.265185000000017</v>
      </c>
      <c r="E1224" s="5">
        <v>2</v>
      </c>
      <c r="F1224">
        <v>26.433979000000015</v>
      </c>
      <c r="G1224" s="2">
        <v>3</v>
      </c>
      <c r="P1224">
        <v>2</v>
      </c>
      <c r="Q1224" t="str">
        <f>CONCATENATE(C1224,E1224,G1224,I1224)</f>
        <v>23</v>
      </c>
    </row>
    <row r="1225" spans="1:17" x14ac:dyDescent="0.25">
      <c r="A1225">
        <v>1343</v>
      </c>
      <c r="D1225">
        <v>18.256990000000016</v>
      </c>
      <c r="E1225" s="5">
        <v>2</v>
      </c>
      <c r="F1225">
        <v>26.473409000000018</v>
      </c>
      <c r="G1225" s="2">
        <v>3</v>
      </c>
      <c r="P1225">
        <v>2</v>
      </c>
      <c r="Q1225" t="str">
        <f>CONCATENATE(C1225,E1225,G1225,I1225)</f>
        <v>23</v>
      </c>
    </row>
    <row r="1226" spans="1:17" x14ac:dyDescent="0.25">
      <c r="A1226">
        <v>1344</v>
      </c>
      <c r="D1226">
        <v>18.260340000000014</v>
      </c>
      <c r="E1226" s="5">
        <v>2</v>
      </c>
      <c r="F1226">
        <v>26.476966000000019</v>
      </c>
      <c r="G1226" s="2">
        <v>3</v>
      </c>
      <c r="P1226">
        <v>2</v>
      </c>
      <c r="Q1226" t="str">
        <f>CONCATENATE(C1226,E1226,G1226,I1226)</f>
        <v>23</v>
      </c>
    </row>
    <row r="1227" spans="1:17" x14ac:dyDescent="0.25">
      <c r="A1227">
        <v>1345</v>
      </c>
      <c r="D1227">
        <v>18.269824000000014</v>
      </c>
      <c r="E1227" s="5">
        <v>2</v>
      </c>
      <c r="F1227">
        <v>26.444648000000015</v>
      </c>
      <c r="G1227" s="2">
        <v>3</v>
      </c>
      <c r="P1227">
        <v>2</v>
      </c>
      <c r="Q1227" t="str">
        <f>CONCATENATE(C1227,E1227,G1227,I1227)</f>
        <v>23</v>
      </c>
    </row>
    <row r="1228" spans="1:17" x14ac:dyDescent="0.25">
      <c r="A1228">
        <v>1346</v>
      </c>
      <c r="D1228">
        <v>18.280030000000011</v>
      </c>
      <c r="E1228" s="5">
        <v>2</v>
      </c>
      <c r="F1228">
        <v>26.433721000000013</v>
      </c>
      <c r="G1228" s="2">
        <v>3</v>
      </c>
      <c r="P1228">
        <v>2</v>
      </c>
      <c r="Q1228" t="str">
        <f>CONCATENATE(C1228,E1228,G1228,I1228)</f>
        <v>23</v>
      </c>
    </row>
    <row r="1229" spans="1:17" x14ac:dyDescent="0.25">
      <c r="A1229">
        <v>1347</v>
      </c>
      <c r="D1229">
        <v>18.277814000000014</v>
      </c>
      <c r="E1229" s="5">
        <v>2</v>
      </c>
      <c r="F1229">
        <v>26.44016400000001</v>
      </c>
      <c r="G1229" s="2">
        <v>3</v>
      </c>
      <c r="P1229">
        <v>2</v>
      </c>
      <c r="Q1229" t="str">
        <f>CONCATENATE(C1229,E1229,G1229,I1229)</f>
        <v>23</v>
      </c>
    </row>
    <row r="1230" spans="1:17" x14ac:dyDescent="0.25">
      <c r="A1230">
        <v>1348</v>
      </c>
      <c r="D1230">
        <v>18.263845000000018</v>
      </c>
      <c r="E1230" s="5">
        <v>2</v>
      </c>
      <c r="F1230">
        <v>26.439392000000012</v>
      </c>
      <c r="G1230" s="2">
        <v>3</v>
      </c>
      <c r="P1230">
        <v>2</v>
      </c>
      <c r="Q1230" t="str">
        <f>CONCATENATE(C1230,E1230,G1230,I1230)</f>
        <v>23</v>
      </c>
    </row>
    <row r="1231" spans="1:17" x14ac:dyDescent="0.25">
      <c r="A1231">
        <v>1349</v>
      </c>
      <c r="D1231">
        <v>18.285493000000017</v>
      </c>
      <c r="E1231" s="5">
        <v>2</v>
      </c>
      <c r="F1231">
        <v>26.420217000000015</v>
      </c>
      <c r="G1231" s="2">
        <v>3</v>
      </c>
      <c r="P1231">
        <v>2</v>
      </c>
      <c r="Q1231" t="str">
        <f>CONCATENATE(C1231,E1231,G1231,I1231)</f>
        <v>23</v>
      </c>
    </row>
    <row r="1232" spans="1:17" x14ac:dyDescent="0.25">
      <c r="A1232">
        <v>1350</v>
      </c>
      <c r="D1232">
        <v>18.288432000000014</v>
      </c>
      <c r="E1232" s="5">
        <v>2</v>
      </c>
      <c r="F1232">
        <v>26.419752000000017</v>
      </c>
      <c r="G1232" s="2">
        <v>3</v>
      </c>
      <c r="P1232">
        <v>2</v>
      </c>
      <c r="Q1232" t="str">
        <f>CONCATENATE(C1232,E1232,G1232,I1232)</f>
        <v>23</v>
      </c>
    </row>
    <row r="1233" spans="1:17" x14ac:dyDescent="0.25">
      <c r="A1233">
        <v>1351</v>
      </c>
      <c r="D1233">
        <v>18.278277000000017</v>
      </c>
      <c r="E1233" s="5">
        <v>2</v>
      </c>
      <c r="F1233">
        <v>26.416093000000018</v>
      </c>
      <c r="G1233" s="2">
        <v>3</v>
      </c>
      <c r="P1233">
        <v>2</v>
      </c>
      <c r="Q1233" t="str">
        <f>CONCATENATE(C1233,E1233,G1233,I1233)</f>
        <v>23</v>
      </c>
    </row>
    <row r="1234" spans="1:17" x14ac:dyDescent="0.25">
      <c r="A1234">
        <v>1352</v>
      </c>
      <c r="D1234">
        <v>18.246629000000013</v>
      </c>
      <c r="E1234" s="5">
        <v>2</v>
      </c>
      <c r="F1234">
        <v>26.458978000000016</v>
      </c>
      <c r="G1234" s="2">
        <v>3</v>
      </c>
      <c r="P1234">
        <v>2</v>
      </c>
      <c r="Q1234" t="str">
        <f>CONCATENATE(C1234,E1234,G1234,I1234)</f>
        <v>23</v>
      </c>
    </row>
    <row r="1235" spans="1:17" x14ac:dyDescent="0.25">
      <c r="A1235">
        <v>1353</v>
      </c>
      <c r="D1235">
        <v>18.283741000000013</v>
      </c>
      <c r="E1235" s="5">
        <v>2</v>
      </c>
      <c r="F1235">
        <v>26.456968000000018</v>
      </c>
      <c r="G1235" s="2">
        <v>3</v>
      </c>
      <c r="H1235">
        <v>20.190238000000015</v>
      </c>
      <c r="I1235" s="4">
        <v>4</v>
      </c>
      <c r="P1235">
        <v>3</v>
      </c>
      <c r="Q1235" t="str">
        <f>CONCATENATE(C1235,E1235,G1235,I1235)</f>
        <v>234</v>
      </c>
    </row>
    <row r="1236" spans="1:17" x14ac:dyDescent="0.25">
      <c r="A1236">
        <v>1354</v>
      </c>
      <c r="B1236">
        <v>12.433639000000014</v>
      </c>
      <c r="C1236" s="3">
        <v>1</v>
      </c>
      <c r="D1236">
        <v>18.279050000000012</v>
      </c>
      <c r="E1236" s="5">
        <v>2</v>
      </c>
      <c r="F1236">
        <v>26.462894000000013</v>
      </c>
      <c r="G1236" s="2">
        <v>3</v>
      </c>
      <c r="H1236">
        <v>20.190238000000015</v>
      </c>
      <c r="I1236" s="4">
        <v>4</v>
      </c>
      <c r="P1236">
        <v>4</v>
      </c>
      <c r="Q1236" t="str">
        <f>CONCATENATE(C1236,E1236,G1236,I1236)</f>
        <v>1234</v>
      </c>
    </row>
    <row r="1237" spans="1:17" x14ac:dyDescent="0.25">
      <c r="A1237">
        <v>1355</v>
      </c>
      <c r="B1237">
        <v>12.320861000000015</v>
      </c>
      <c r="C1237" s="3">
        <v>1</v>
      </c>
      <c r="D1237">
        <v>18.238640000000018</v>
      </c>
      <c r="E1237" s="5">
        <v>2</v>
      </c>
      <c r="F1237">
        <v>26.46176100000001</v>
      </c>
      <c r="G1237" s="2">
        <v>3</v>
      </c>
      <c r="H1237">
        <v>20.190238000000015</v>
      </c>
      <c r="I1237" s="4">
        <v>4</v>
      </c>
      <c r="P1237">
        <v>4</v>
      </c>
      <c r="Q1237" t="str">
        <f>CONCATENATE(C1237,E1237,G1237,I1237)</f>
        <v>1234</v>
      </c>
    </row>
    <row r="1238" spans="1:17" x14ac:dyDescent="0.25">
      <c r="A1238">
        <v>1356</v>
      </c>
      <c r="B1238">
        <v>12.299162000000017</v>
      </c>
      <c r="C1238" s="3">
        <v>1</v>
      </c>
      <c r="D1238">
        <v>18.32389400000001</v>
      </c>
      <c r="E1238" s="5">
        <v>2</v>
      </c>
      <c r="F1238">
        <v>26.494028000000014</v>
      </c>
      <c r="G1238" s="2">
        <v>3</v>
      </c>
      <c r="H1238">
        <v>20.190238000000015</v>
      </c>
      <c r="I1238" s="4">
        <v>4</v>
      </c>
      <c r="P1238">
        <v>4</v>
      </c>
      <c r="Q1238" t="str">
        <f>CONCATENATE(C1238,E1238,G1238,I1238)</f>
        <v>1234</v>
      </c>
    </row>
    <row r="1239" spans="1:17" x14ac:dyDescent="0.25">
      <c r="A1239">
        <v>1357</v>
      </c>
      <c r="B1239">
        <v>12.370653000000011</v>
      </c>
      <c r="C1239" s="3">
        <v>1</v>
      </c>
      <c r="F1239">
        <v>26.456039000000018</v>
      </c>
      <c r="G1239" s="2">
        <v>3</v>
      </c>
      <c r="H1239">
        <v>20.190238000000015</v>
      </c>
      <c r="I1239" s="4">
        <v>4</v>
      </c>
      <c r="P1239">
        <v>3</v>
      </c>
      <c r="Q1239" t="str">
        <f>CONCATENATE(C1239,E1239,G1239,I1239)</f>
        <v>134</v>
      </c>
    </row>
    <row r="1240" spans="1:17" x14ac:dyDescent="0.25">
      <c r="A1240">
        <v>1358</v>
      </c>
      <c r="B1240">
        <v>12.433639000000014</v>
      </c>
      <c r="C1240" s="3">
        <v>1</v>
      </c>
      <c r="F1240">
        <v>26.472894000000011</v>
      </c>
      <c r="G1240" s="2">
        <v>3</v>
      </c>
      <c r="H1240">
        <v>20.190238000000015</v>
      </c>
      <c r="I1240" s="4">
        <v>4</v>
      </c>
      <c r="J1240">
        <v>38.333911000000015</v>
      </c>
      <c r="K1240" t="s">
        <v>22</v>
      </c>
      <c r="Q1240" t="str">
        <f>CONCATENATE(C1240,E1240,G1240,I1240)</f>
        <v>134</v>
      </c>
    </row>
    <row r="1241" spans="1:17" x14ac:dyDescent="0.25">
      <c r="A1241">
        <v>1389</v>
      </c>
      <c r="Q1241" t="str">
        <f>CONCATENATE(C1241,E1241,G1241,I1241)</f>
        <v/>
      </c>
    </row>
    <row r="1242" spans="1:17" x14ac:dyDescent="0.25">
      <c r="A1242">
        <v>1390</v>
      </c>
      <c r="Q1242" t="str">
        <f>CONCATENATE(C1242,E1242,G1242,I1242)</f>
        <v/>
      </c>
    </row>
    <row r="1243" spans="1:17" x14ac:dyDescent="0.25">
      <c r="A1243">
        <v>1391</v>
      </c>
      <c r="J1243">
        <v>235.74025800000001</v>
      </c>
      <c r="K1243" t="s">
        <v>22</v>
      </c>
      <c r="Q1243" t="str">
        <f>CONCATENATE(C1243,E1243,G1243,I1243)</f>
        <v/>
      </c>
    </row>
    <row r="1244" spans="1:17" x14ac:dyDescent="0.25">
      <c r="A1244">
        <v>1392</v>
      </c>
      <c r="D1244">
        <v>236.49299099999999</v>
      </c>
      <c r="E1244" s="5">
        <v>2</v>
      </c>
      <c r="P1244">
        <v>1</v>
      </c>
      <c r="Q1244" t="str">
        <f>CONCATENATE(C1244,E1244,G1244,I1244)</f>
        <v>2</v>
      </c>
    </row>
    <row r="1245" spans="1:17" x14ac:dyDescent="0.25">
      <c r="A1245">
        <v>1393</v>
      </c>
      <c r="D1245">
        <v>236.50469200000001</v>
      </c>
      <c r="E1245" s="5">
        <v>2</v>
      </c>
      <c r="P1245">
        <v>1</v>
      </c>
      <c r="Q1245" t="str">
        <f>CONCATENATE(C1245,E1245,G1245,I1245)</f>
        <v>2</v>
      </c>
    </row>
    <row r="1246" spans="1:17" x14ac:dyDescent="0.25">
      <c r="A1246">
        <v>1394</v>
      </c>
      <c r="D1246">
        <v>236.48696000000001</v>
      </c>
      <c r="E1246" s="5">
        <v>2</v>
      </c>
      <c r="P1246">
        <v>1</v>
      </c>
      <c r="Q1246" t="str">
        <f>CONCATENATE(C1246,E1246,G1246,I1246)</f>
        <v>2</v>
      </c>
    </row>
    <row r="1247" spans="1:17" x14ac:dyDescent="0.25">
      <c r="A1247">
        <v>1395</v>
      </c>
      <c r="D1247">
        <v>236.46077400000001</v>
      </c>
      <c r="E1247" s="5">
        <v>2</v>
      </c>
      <c r="P1247">
        <v>1</v>
      </c>
      <c r="Q1247" t="str">
        <f>CONCATENATE(C1247,E1247,G1247,I1247)</f>
        <v>2</v>
      </c>
    </row>
    <row r="1248" spans="1:17" x14ac:dyDescent="0.25">
      <c r="A1248">
        <v>1396</v>
      </c>
      <c r="D1248">
        <v>236.45994999999999</v>
      </c>
      <c r="E1248" s="5">
        <v>2</v>
      </c>
      <c r="P1248">
        <v>1</v>
      </c>
      <c r="Q1248" t="str">
        <f>CONCATENATE(C1248,E1248,G1248,I1248)</f>
        <v>2</v>
      </c>
    </row>
    <row r="1249" spans="1:17" x14ac:dyDescent="0.25">
      <c r="A1249">
        <v>1397</v>
      </c>
      <c r="D1249">
        <v>236.470259</v>
      </c>
      <c r="E1249" s="5">
        <v>2</v>
      </c>
      <c r="P1249">
        <v>1</v>
      </c>
      <c r="Q1249" t="str">
        <f>CONCATENATE(C1249,E1249,G1249,I1249)</f>
        <v>2</v>
      </c>
    </row>
    <row r="1250" spans="1:17" x14ac:dyDescent="0.25">
      <c r="A1250">
        <v>1398</v>
      </c>
      <c r="D1250">
        <v>236.50531000000001</v>
      </c>
      <c r="E1250" s="5">
        <v>2</v>
      </c>
      <c r="P1250">
        <v>1</v>
      </c>
      <c r="Q1250" t="str">
        <f>CONCATENATE(C1250,E1250,G1250,I1250)</f>
        <v>2</v>
      </c>
    </row>
    <row r="1251" spans="1:17" x14ac:dyDescent="0.25">
      <c r="A1251">
        <v>1399</v>
      </c>
      <c r="D1251">
        <v>236.515671</v>
      </c>
      <c r="E1251" s="5">
        <v>2</v>
      </c>
      <c r="P1251">
        <v>1</v>
      </c>
      <c r="Q1251" t="str">
        <f>CONCATENATE(C1251,E1251,G1251,I1251)</f>
        <v>2</v>
      </c>
    </row>
    <row r="1252" spans="1:17" x14ac:dyDescent="0.25">
      <c r="A1252">
        <v>1400</v>
      </c>
      <c r="D1252">
        <v>236.48438300000001</v>
      </c>
      <c r="E1252" s="5">
        <v>2</v>
      </c>
      <c r="F1252">
        <v>241.72695999999999</v>
      </c>
      <c r="G1252" s="2">
        <v>3</v>
      </c>
      <c r="P1252">
        <v>2</v>
      </c>
      <c r="Q1252" t="str">
        <f>CONCATENATE(C1252,E1252,G1252,I1252)</f>
        <v>23</v>
      </c>
    </row>
    <row r="1253" spans="1:17" x14ac:dyDescent="0.25">
      <c r="A1253">
        <v>1401</v>
      </c>
      <c r="D1253">
        <v>236.50340299999999</v>
      </c>
      <c r="E1253" s="5">
        <v>2</v>
      </c>
      <c r="F1253">
        <v>241.70330100000001</v>
      </c>
      <c r="G1253" s="2">
        <v>3</v>
      </c>
      <c r="P1253">
        <v>2</v>
      </c>
      <c r="Q1253" t="str">
        <f>CONCATENATE(C1253,E1253,G1253,I1253)</f>
        <v>23</v>
      </c>
    </row>
    <row r="1254" spans="1:17" x14ac:dyDescent="0.25">
      <c r="A1254">
        <v>1402</v>
      </c>
      <c r="D1254">
        <v>236.55010300000001</v>
      </c>
      <c r="E1254" s="5">
        <v>2</v>
      </c>
      <c r="F1254">
        <v>241.72128900000001</v>
      </c>
      <c r="G1254" s="2">
        <v>3</v>
      </c>
      <c r="P1254">
        <v>2</v>
      </c>
      <c r="Q1254" t="str">
        <f>CONCATENATE(C1254,E1254,G1254,I1254)</f>
        <v>23</v>
      </c>
    </row>
    <row r="1255" spans="1:17" x14ac:dyDescent="0.25">
      <c r="A1255">
        <v>1403</v>
      </c>
      <c r="D1255">
        <v>236.5</v>
      </c>
      <c r="E1255" s="5">
        <v>2</v>
      </c>
      <c r="F1255">
        <v>241.70283499999999</v>
      </c>
      <c r="G1255" s="2">
        <v>3</v>
      </c>
      <c r="H1255">
        <v>237.416237</v>
      </c>
      <c r="I1255" s="4">
        <v>4</v>
      </c>
      <c r="P1255">
        <v>3</v>
      </c>
      <c r="Q1255" t="str">
        <f>CONCATENATE(C1255,E1255,G1255,I1255)</f>
        <v>234</v>
      </c>
    </row>
    <row r="1256" spans="1:17" x14ac:dyDescent="0.25">
      <c r="A1256">
        <v>1404</v>
      </c>
      <c r="D1256">
        <v>236.49299099999999</v>
      </c>
      <c r="E1256" s="5">
        <v>2</v>
      </c>
      <c r="F1256">
        <v>241.69706199999999</v>
      </c>
      <c r="G1256" s="2">
        <v>3</v>
      </c>
      <c r="H1256">
        <v>237.33798999999999</v>
      </c>
      <c r="I1256" s="4">
        <v>4</v>
      </c>
      <c r="P1256">
        <v>3</v>
      </c>
      <c r="Q1256" t="str">
        <f>CONCATENATE(C1256,E1256,G1256,I1256)</f>
        <v>234</v>
      </c>
    </row>
    <row r="1257" spans="1:17" x14ac:dyDescent="0.25">
      <c r="A1257">
        <v>1405</v>
      </c>
      <c r="F1257">
        <v>241.67077499999999</v>
      </c>
      <c r="G1257" s="2">
        <v>3</v>
      </c>
      <c r="H1257">
        <v>237.39067299999999</v>
      </c>
      <c r="I1257" s="4">
        <v>4</v>
      </c>
      <c r="P1257">
        <v>2</v>
      </c>
      <c r="Q1257" t="str">
        <f>CONCATENATE(C1257,E1257,G1257,I1257)</f>
        <v>34</v>
      </c>
    </row>
    <row r="1258" spans="1:17" x14ac:dyDescent="0.25">
      <c r="A1258">
        <v>1406</v>
      </c>
      <c r="F1258">
        <v>241.654023</v>
      </c>
      <c r="G1258" s="2">
        <v>3</v>
      </c>
      <c r="H1258">
        <v>237.32927899999999</v>
      </c>
      <c r="I1258" s="4">
        <v>4</v>
      </c>
      <c r="P1258">
        <v>2</v>
      </c>
      <c r="Q1258" t="str">
        <f>CONCATENATE(C1258,E1258,G1258,I1258)</f>
        <v>34</v>
      </c>
    </row>
    <row r="1259" spans="1:17" x14ac:dyDescent="0.25">
      <c r="A1259">
        <v>1407</v>
      </c>
      <c r="F1259">
        <v>241.65675400000001</v>
      </c>
      <c r="G1259" s="2">
        <v>3</v>
      </c>
      <c r="H1259">
        <v>237.341702</v>
      </c>
      <c r="I1259" s="4">
        <v>4</v>
      </c>
      <c r="P1259">
        <v>2</v>
      </c>
      <c r="Q1259" t="str">
        <f>CONCATENATE(C1259,E1259,G1259,I1259)</f>
        <v>34</v>
      </c>
    </row>
    <row r="1260" spans="1:17" x14ac:dyDescent="0.25">
      <c r="A1260">
        <v>1408</v>
      </c>
      <c r="F1260">
        <v>241.68593100000001</v>
      </c>
      <c r="G1260" s="2">
        <v>3</v>
      </c>
      <c r="H1260">
        <v>237.30675199999999</v>
      </c>
      <c r="I1260" s="4">
        <v>4</v>
      </c>
      <c r="P1260">
        <v>2</v>
      </c>
      <c r="Q1260" t="str">
        <f>CONCATENATE(C1260,E1260,G1260,I1260)</f>
        <v>34</v>
      </c>
    </row>
    <row r="1261" spans="1:17" x14ac:dyDescent="0.25">
      <c r="A1261">
        <v>1409</v>
      </c>
      <c r="F1261">
        <v>241.660054</v>
      </c>
      <c r="G1261" s="2">
        <v>3</v>
      </c>
      <c r="H1261">
        <v>237.309124</v>
      </c>
      <c r="I1261" s="4">
        <v>4</v>
      </c>
      <c r="P1261">
        <v>2</v>
      </c>
      <c r="Q1261" t="str">
        <f>CONCATENATE(C1261,E1261,G1261,I1261)</f>
        <v>34</v>
      </c>
    </row>
    <row r="1262" spans="1:17" x14ac:dyDescent="0.25">
      <c r="A1262">
        <v>1410</v>
      </c>
      <c r="B1262">
        <v>223.23819599999999</v>
      </c>
      <c r="C1262" s="3">
        <v>1</v>
      </c>
      <c r="F1262">
        <v>241.72695999999999</v>
      </c>
      <c r="G1262" s="2">
        <v>3</v>
      </c>
      <c r="H1262">
        <v>237.30531200000001</v>
      </c>
      <c r="I1262" s="4">
        <v>4</v>
      </c>
      <c r="P1262">
        <v>3</v>
      </c>
      <c r="Q1262" t="str">
        <f>CONCATENATE(C1262,E1262,G1262,I1262)</f>
        <v>134</v>
      </c>
    </row>
    <row r="1263" spans="1:17" x14ac:dyDescent="0.25">
      <c r="A1263">
        <v>1411</v>
      </c>
      <c r="B1263">
        <v>223.133196</v>
      </c>
      <c r="C1263" s="3">
        <v>1</v>
      </c>
      <c r="H1263">
        <v>237.31536299999999</v>
      </c>
      <c r="I1263" s="4">
        <v>4</v>
      </c>
      <c r="P1263">
        <v>2</v>
      </c>
      <c r="Q1263" t="str">
        <f>CONCATENATE(C1263,E1263,G1263,I1263)</f>
        <v>14</v>
      </c>
    </row>
    <row r="1264" spans="1:17" x14ac:dyDescent="0.25">
      <c r="A1264">
        <v>1412</v>
      </c>
      <c r="B1264">
        <v>223.242165</v>
      </c>
      <c r="C1264" s="3">
        <v>1</v>
      </c>
      <c r="H1264">
        <v>237.39474300000001</v>
      </c>
      <c r="I1264" s="4">
        <v>4</v>
      </c>
      <c r="P1264">
        <v>2</v>
      </c>
      <c r="Q1264" t="str">
        <f>CONCATENATE(C1264,E1264,G1264,I1264)</f>
        <v>14</v>
      </c>
    </row>
    <row r="1265" spans="1:17" x14ac:dyDescent="0.25">
      <c r="A1265">
        <v>1413</v>
      </c>
      <c r="B1265">
        <v>223.161393</v>
      </c>
      <c r="C1265" s="3">
        <v>1</v>
      </c>
      <c r="H1265">
        <v>237.39474300000001</v>
      </c>
      <c r="I1265" s="4">
        <v>4</v>
      </c>
      <c r="P1265">
        <v>2</v>
      </c>
      <c r="Q1265" t="str">
        <f>CONCATENATE(C1265,E1265,G1265,I1265)</f>
        <v>14</v>
      </c>
    </row>
    <row r="1266" spans="1:17" x14ac:dyDescent="0.25">
      <c r="A1266">
        <v>1414</v>
      </c>
      <c r="B1266">
        <v>223.148248</v>
      </c>
      <c r="C1266" s="3">
        <v>1</v>
      </c>
      <c r="H1266">
        <v>237.39474300000001</v>
      </c>
      <c r="I1266" s="4">
        <v>4</v>
      </c>
      <c r="P1266">
        <v>2</v>
      </c>
      <c r="Q1266" t="str">
        <f>CONCATENATE(C1266,E1266,G1266,I1266)</f>
        <v>14</v>
      </c>
    </row>
    <row r="1267" spans="1:17" x14ac:dyDescent="0.25">
      <c r="A1267">
        <v>1415</v>
      </c>
      <c r="B1267">
        <v>223.20510300000001</v>
      </c>
      <c r="C1267" s="3">
        <v>1</v>
      </c>
      <c r="H1267">
        <v>237.39474300000001</v>
      </c>
      <c r="I1267" s="4">
        <v>4</v>
      </c>
      <c r="P1267">
        <v>2</v>
      </c>
      <c r="Q1267" t="str">
        <f>CONCATENATE(C1267,E1267,G1267,I1267)</f>
        <v>14</v>
      </c>
    </row>
    <row r="1268" spans="1:17" x14ac:dyDescent="0.25">
      <c r="A1268">
        <v>1416</v>
      </c>
      <c r="B1268">
        <v>223.17932999999999</v>
      </c>
      <c r="C1268" s="3">
        <v>1</v>
      </c>
      <c r="P1268">
        <v>1</v>
      </c>
      <c r="Q1268" t="str">
        <f>CONCATENATE(C1268,E1268,G1268,I1268)</f>
        <v>1</v>
      </c>
    </row>
    <row r="1269" spans="1:17" x14ac:dyDescent="0.25">
      <c r="A1269">
        <v>1417</v>
      </c>
      <c r="B1269">
        <v>223.22386699999998</v>
      </c>
      <c r="C1269" s="3">
        <v>1</v>
      </c>
      <c r="P1269">
        <v>1</v>
      </c>
      <c r="Q1269" t="str">
        <f>CONCATENATE(C1269,E1269,G1269,I1269)</f>
        <v>1</v>
      </c>
    </row>
    <row r="1270" spans="1:17" x14ac:dyDescent="0.25">
      <c r="A1270">
        <v>1418</v>
      </c>
      <c r="B1270">
        <v>223.18866</v>
      </c>
      <c r="C1270" s="3">
        <v>1</v>
      </c>
      <c r="P1270">
        <v>1</v>
      </c>
      <c r="Q1270" t="str">
        <f>CONCATENATE(C1270,E1270,G1270,I1270)</f>
        <v>1</v>
      </c>
    </row>
    <row r="1271" spans="1:17" x14ac:dyDescent="0.25">
      <c r="A1271">
        <v>1419</v>
      </c>
      <c r="B1271">
        <v>223.14917500000001</v>
      </c>
      <c r="C1271" s="3">
        <v>1</v>
      </c>
      <c r="D1271">
        <v>217.06335100000001</v>
      </c>
      <c r="E1271" s="5">
        <v>2</v>
      </c>
      <c r="P1271">
        <v>2</v>
      </c>
      <c r="Q1271" t="str">
        <f>CONCATENATE(C1271,E1271,G1271,I1271)</f>
        <v>12</v>
      </c>
    </row>
    <row r="1272" spans="1:17" x14ac:dyDescent="0.25">
      <c r="A1272">
        <v>1420</v>
      </c>
      <c r="B1272">
        <v>223.15592900000001</v>
      </c>
      <c r="C1272" s="3">
        <v>1</v>
      </c>
      <c r="D1272">
        <v>217.06546399999999</v>
      </c>
      <c r="E1272" s="5">
        <v>2</v>
      </c>
      <c r="P1272">
        <v>2</v>
      </c>
      <c r="Q1272" t="str">
        <f>CONCATENATE(C1272,E1272,G1272,I1272)</f>
        <v>12</v>
      </c>
    </row>
    <row r="1273" spans="1:17" x14ac:dyDescent="0.25">
      <c r="A1273">
        <v>1421</v>
      </c>
      <c r="B1273">
        <v>223.27685600000001</v>
      </c>
      <c r="C1273" s="3">
        <v>1</v>
      </c>
      <c r="D1273">
        <v>217.03886599999998</v>
      </c>
      <c r="E1273" s="5">
        <v>2</v>
      </c>
      <c r="P1273">
        <v>2</v>
      </c>
      <c r="Q1273" t="str">
        <f>CONCATENATE(C1273,E1273,G1273,I1273)</f>
        <v>12</v>
      </c>
    </row>
    <row r="1274" spans="1:17" x14ac:dyDescent="0.25">
      <c r="A1274">
        <v>1422</v>
      </c>
      <c r="B1274">
        <v>223.23819599999999</v>
      </c>
      <c r="C1274" s="3">
        <v>1</v>
      </c>
      <c r="D1274">
        <v>217.03871100000001</v>
      </c>
      <c r="E1274" s="5">
        <v>2</v>
      </c>
      <c r="P1274">
        <v>2</v>
      </c>
      <c r="Q1274" t="str">
        <f>CONCATENATE(C1274,E1274,G1274,I1274)</f>
        <v>12</v>
      </c>
    </row>
    <row r="1275" spans="1:17" x14ac:dyDescent="0.25">
      <c r="A1275">
        <v>1423</v>
      </c>
      <c r="D1275">
        <v>217.05221699999998</v>
      </c>
      <c r="E1275" s="5">
        <v>2</v>
      </c>
      <c r="P1275">
        <v>1</v>
      </c>
      <c r="Q1275" t="str">
        <f>CONCATENATE(C1275,E1275,G1275,I1275)</f>
        <v>2</v>
      </c>
    </row>
    <row r="1276" spans="1:17" x14ac:dyDescent="0.25">
      <c r="A1276">
        <v>1424</v>
      </c>
      <c r="D1276">
        <v>217.06907200000001</v>
      </c>
      <c r="E1276" s="5">
        <v>2</v>
      </c>
      <c r="P1276">
        <v>1</v>
      </c>
      <c r="Q1276" t="str">
        <f>CONCATENATE(C1276,E1276,G1276,I1276)</f>
        <v>2</v>
      </c>
    </row>
    <row r="1277" spans="1:17" x14ac:dyDescent="0.25">
      <c r="A1277">
        <v>1425</v>
      </c>
      <c r="D1277">
        <v>217.128299</v>
      </c>
      <c r="E1277" s="5">
        <v>2</v>
      </c>
      <c r="P1277">
        <v>1</v>
      </c>
      <c r="Q1277" t="str">
        <f>CONCATENATE(C1277,E1277,G1277,I1277)</f>
        <v>2</v>
      </c>
    </row>
    <row r="1278" spans="1:17" x14ac:dyDescent="0.25">
      <c r="A1278">
        <v>1426</v>
      </c>
      <c r="D1278">
        <v>217.124021</v>
      </c>
      <c r="E1278" s="5">
        <v>2</v>
      </c>
      <c r="F1278">
        <v>221.520104</v>
      </c>
      <c r="G1278" s="2">
        <v>3</v>
      </c>
      <c r="P1278">
        <v>2</v>
      </c>
      <c r="Q1278" t="str">
        <f>CONCATENATE(C1278,E1278,G1278,I1278)</f>
        <v>23</v>
      </c>
    </row>
    <row r="1279" spans="1:17" x14ac:dyDescent="0.25">
      <c r="A1279">
        <v>1427</v>
      </c>
      <c r="D1279">
        <v>217.12159800000001</v>
      </c>
      <c r="E1279" s="5">
        <v>2</v>
      </c>
      <c r="F1279">
        <v>221.51989800000001</v>
      </c>
      <c r="G1279" s="2">
        <v>3</v>
      </c>
      <c r="P1279">
        <v>2</v>
      </c>
      <c r="Q1279" t="str">
        <f>CONCATENATE(C1279,E1279,G1279,I1279)</f>
        <v>23</v>
      </c>
    </row>
    <row r="1280" spans="1:17" x14ac:dyDescent="0.25">
      <c r="A1280">
        <v>1428</v>
      </c>
      <c r="D1280">
        <v>217.06335100000001</v>
      </c>
      <c r="E1280" s="5">
        <v>2</v>
      </c>
      <c r="F1280">
        <v>221.49690799999999</v>
      </c>
      <c r="G1280" s="2">
        <v>3</v>
      </c>
      <c r="P1280">
        <v>2</v>
      </c>
      <c r="Q1280" t="str">
        <f>CONCATENATE(C1280,E1280,G1280,I1280)</f>
        <v>23</v>
      </c>
    </row>
    <row r="1281" spans="1:17" x14ac:dyDescent="0.25">
      <c r="A1281">
        <v>1429</v>
      </c>
      <c r="D1281">
        <v>217.06335100000001</v>
      </c>
      <c r="E1281" s="5">
        <v>2</v>
      </c>
      <c r="F1281">
        <v>221.470516</v>
      </c>
      <c r="G1281" s="2">
        <v>3</v>
      </c>
      <c r="H1281">
        <v>217.831907</v>
      </c>
      <c r="I1281" s="4">
        <v>4</v>
      </c>
      <c r="P1281">
        <v>3</v>
      </c>
      <c r="Q1281" t="str">
        <f>CONCATENATE(C1281,E1281,G1281,I1281)</f>
        <v>234</v>
      </c>
    </row>
    <row r="1282" spans="1:17" x14ac:dyDescent="0.25">
      <c r="A1282">
        <v>1430</v>
      </c>
      <c r="F1282">
        <v>221.477217</v>
      </c>
      <c r="G1282" s="2">
        <v>3</v>
      </c>
      <c r="H1282">
        <v>217.844279</v>
      </c>
      <c r="I1282" s="4">
        <v>4</v>
      </c>
      <c r="P1282">
        <v>2</v>
      </c>
      <c r="Q1282" t="str">
        <f>CONCATENATE(C1282,E1282,G1282,I1282)</f>
        <v>34</v>
      </c>
    </row>
    <row r="1283" spans="1:17" x14ac:dyDescent="0.25">
      <c r="A1283">
        <v>1431</v>
      </c>
      <c r="F1283">
        <v>221.48747399999999</v>
      </c>
      <c r="G1283" s="2">
        <v>3</v>
      </c>
      <c r="H1283">
        <v>217.85386700000001</v>
      </c>
      <c r="I1283" s="4">
        <v>4</v>
      </c>
      <c r="P1283">
        <v>2</v>
      </c>
      <c r="Q1283" t="str">
        <f>CONCATENATE(C1283,E1283,G1283,I1283)</f>
        <v>34</v>
      </c>
    </row>
    <row r="1284" spans="1:17" x14ac:dyDescent="0.25">
      <c r="A1284">
        <v>1432</v>
      </c>
      <c r="F1284">
        <v>221.47412399999999</v>
      </c>
      <c r="G1284" s="2">
        <v>3</v>
      </c>
      <c r="H1284">
        <v>217.837784</v>
      </c>
      <c r="I1284" s="4">
        <v>4</v>
      </c>
      <c r="P1284">
        <v>2</v>
      </c>
      <c r="Q1284" t="str">
        <f>CONCATENATE(C1284,E1284,G1284,I1284)</f>
        <v>34</v>
      </c>
    </row>
    <row r="1285" spans="1:17" x14ac:dyDescent="0.25">
      <c r="A1285">
        <v>1433</v>
      </c>
      <c r="F1285">
        <v>221.516031</v>
      </c>
      <c r="G1285" s="2">
        <v>3</v>
      </c>
      <c r="H1285">
        <v>217.760774</v>
      </c>
      <c r="I1285" s="4">
        <v>4</v>
      </c>
      <c r="P1285">
        <v>2</v>
      </c>
      <c r="Q1285" t="str">
        <f>CONCATENATE(C1285,E1285,G1285,I1285)</f>
        <v>34</v>
      </c>
    </row>
    <row r="1286" spans="1:17" x14ac:dyDescent="0.25">
      <c r="A1286">
        <v>1434</v>
      </c>
      <c r="F1286">
        <v>221.520104</v>
      </c>
      <c r="G1286" s="2">
        <v>3</v>
      </c>
      <c r="H1286">
        <v>217.76165</v>
      </c>
      <c r="I1286" s="4">
        <v>4</v>
      </c>
      <c r="P1286">
        <v>2</v>
      </c>
      <c r="Q1286" t="str">
        <f>CONCATENATE(C1286,E1286,G1286,I1286)</f>
        <v>34</v>
      </c>
    </row>
    <row r="1287" spans="1:17" x14ac:dyDescent="0.25">
      <c r="A1287">
        <v>1435</v>
      </c>
      <c r="H1287">
        <v>217.82536099999999</v>
      </c>
      <c r="I1287" s="4">
        <v>4</v>
      </c>
      <c r="P1287">
        <v>1</v>
      </c>
      <c r="Q1287" t="str">
        <f>CONCATENATE(C1287,E1287,G1287,I1287)</f>
        <v>4</v>
      </c>
    </row>
    <row r="1288" spans="1:17" x14ac:dyDescent="0.25">
      <c r="A1288">
        <v>1436</v>
      </c>
      <c r="B1288">
        <v>203.960024</v>
      </c>
      <c r="C1288" s="3">
        <v>1</v>
      </c>
      <c r="H1288">
        <v>217.815</v>
      </c>
      <c r="I1288" s="4">
        <v>4</v>
      </c>
      <c r="P1288">
        <v>2</v>
      </c>
      <c r="Q1288" t="str">
        <f>CONCATENATE(C1288,E1288,G1288,I1288)</f>
        <v>14</v>
      </c>
    </row>
    <row r="1289" spans="1:17" x14ac:dyDescent="0.25">
      <c r="A1289">
        <v>1437</v>
      </c>
      <c r="B1289">
        <v>203.90695399999998</v>
      </c>
      <c r="C1289" s="3">
        <v>1</v>
      </c>
      <c r="H1289">
        <v>217.79618600000001</v>
      </c>
      <c r="I1289" s="4">
        <v>4</v>
      </c>
      <c r="P1289">
        <v>2</v>
      </c>
      <c r="Q1289" t="str">
        <f>CONCATENATE(C1289,E1289,G1289,I1289)</f>
        <v>14</v>
      </c>
    </row>
    <row r="1290" spans="1:17" x14ac:dyDescent="0.25">
      <c r="A1290">
        <v>1438</v>
      </c>
      <c r="B1290">
        <v>203.92704599999999</v>
      </c>
      <c r="C1290" s="3">
        <v>1</v>
      </c>
      <c r="H1290">
        <v>217.831907</v>
      </c>
      <c r="I1290" s="4">
        <v>4</v>
      </c>
      <c r="P1290">
        <v>2</v>
      </c>
      <c r="Q1290" t="str">
        <f>CONCATENATE(C1290,E1290,G1290,I1290)</f>
        <v>14</v>
      </c>
    </row>
    <row r="1291" spans="1:17" x14ac:dyDescent="0.25">
      <c r="A1291">
        <v>1439</v>
      </c>
      <c r="B1291">
        <v>203.91311100000001</v>
      </c>
      <c r="C1291" s="3">
        <v>1</v>
      </c>
      <c r="P1291">
        <v>1</v>
      </c>
      <c r="Q1291" t="str">
        <f>CONCATENATE(C1291,E1291,G1291,I1291)</f>
        <v>1</v>
      </c>
    </row>
    <row r="1292" spans="1:17" x14ac:dyDescent="0.25">
      <c r="A1292">
        <v>1440</v>
      </c>
      <c r="B1292">
        <v>203.91907</v>
      </c>
      <c r="C1292" s="3">
        <v>1</v>
      </c>
      <c r="P1292">
        <v>1</v>
      </c>
      <c r="Q1292" t="str">
        <f>CONCATENATE(C1292,E1292,G1292,I1292)</f>
        <v>1</v>
      </c>
    </row>
    <row r="1293" spans="1:17" x14ac:dyDescent="0.25">
      <c r="A1293">
        <v>1441</v>
      </c>
      <c r="B1293">
        <v>203.92740499999999</v>
      </c>
      <c r="C1293" s="3">
        <v>1</v>
      </c>
      <c r="P1293">
        <v>1</v>
      </c>
      <c r="Q1293" t="str">
        <f>CONCATENATE(C1293,E1293,G1293,I1293)</f>
        <v>1</v>
      </c>
    </row>
    <row r="1294" spans="1:17" x14ac:dyDescent="0.25">
      <c r="A1294">
        <v>1442</v>
      </c>
      <c r="B1294">
        <v>203.89018899999999</v>
      </c>
      <c r="C1294" s="3">
        <v>1</v>
      </c>
      <c r="P1294">
        <v>1</v>
      </c>
      <c r="Q1294" t="str">
        <f>CONCATENATE(C1294,E1294,G1294,I1294)</f>
        <v>1</v>
      </c>
    </row>
    <row r="1295" spans="1:17" x14ac:dyDescent="0.25">
      <c r="A1295">
        <v>1443</v>
      </c>
      <c r="B1295">
        <v>203.93482799999998</v>
      </c>
      <c r="C1295" s="3">
        <v>1</v>
      </c>
      <c r="P1295">
        <v>1</v>
      </c>
      <c r="Q1295" t="str">
        <f>CONCATENATE(C1295,E1295,G1295,I1295)</f>
        <v>1</v>
      </c>
    </row>
    <row r="1296" spans="1:17" x14ac:dyDescent="0.25">
      <c r="A1296">
        <v>1444</v>
      </c>
      <c r="B1296">
        <v>203.862818</v>
      </c>
      <c r="C1296" s="3">
        <v>1</v>
      </c>
      <c r="D1296">
        <v>196.23967999999999</v>
      </c>
      <c r="E1296" s="5">
        <v>2</v>
      </c>
      <c r="P1296">
        <v>2</v>
      </c>
      <c r="Q1296" t="str">
        <f>CONCATENATE(C1296,E1296,G1296,I1296)</f>
        <v>12</v>
      </c>
    </row>
    <row r="1297" spans="1:17" x14ac:dyDescent="0.25">
      <c r="A1297">
        <v>1445</v>
      </c>
      <c r="B1297">
        <v>203.960024</v>
      </c>
      <c r="C1297" s="3">
        <v>1</v>
      </c>
      <c r="D1297">
        <v>196.252554</v>
      </c>
      <c r="E1297" s="5">
        <v>2</v>
      </c>
      <c r="P1297">
        <v>2</v>
      </c>
      <c r="Q1297" t="str">
        <f>CONCATENATE(C1297,E1297,G1297,I1297)</f>
        <v>12</v>
      </c>
    </row>
    <row r="1298" spans="1:17" x14ac:dyDescent="0.25">
      <c r="A1298">
        <v>1446</v>
      </c>
      <c r="D1298">
        <v>196.24033600000001</v>
      </c>
      <c r="E1298" s="5">
        <v>2</v>
      </c>
      <c r="P1298">
        <v>1</v>
      </c>
      <c r="Q1298" t="str">
        <f>CONCATENATE(C1298,E1298,G1298,I1298)</f>
        <v>2</v>
      </c>
    </row>
    <row r="1299" spans="1:17" x14ac:dyDescent="0.25">
      <c r="A1299">
        <v>1447</v>
      </c>
      <c r="D1299">
        <v>196.21579199999999</v>
      </c>
      <c r="E1299" s="5">
        <v>2</v>
      </c>
      <c r="P1299">
        <v>1</v>
      </c>
      <c r="Q1299" t="str">
        <f>CONCATENATE(C1299,E1299,G1299,I1299)</f>
        <v>2</v>
      </c>
    </row>
    <row r="1300" spans="1:17" x14ac:dyDescent="0.25">
      <c r="A1300">
        <v>1448</v>
      </c>
      <c r="D1300">
        <v>196.24967799999999</v>
      </c>
      <c r="E1300" s="5">
        <v>2</v>
      </c>
      <c r="P1300">
        <v>1</v>
      </c>
      <c r="Q1300" t="str">
        <f>CONCATENATE(C1300,E1300,G1300,I1300)</f>
        <v>2</v>
      </c>
    </row>
    <row r="1301" spans="1:17" x14ac:dyDescent="0.25">
      <c r="A1301">
        <v>1449</v>
      </c>
      <c r="D1301">
        <v>196.288355</v>
      </c>
      <c r="E1301" s="5">
        <v>2</v>
      </c>
      <c r="P1301">
        <v>1</v>
      </c>
      <c r="Q1301" t="str">
        <f>CONCATENATE(C1301,E1301,G1301,I1301)</f>
        <v>2</v>
      </c>
    </row>
    <row r="1302" spans="1:17" x14ac:dyDescent="0.25">
      <c r="A1302">
        <v>1450</v>
      </c>
      <c r="D1302">
        <v>196.27841000000001</v>
      </c>
      <c r="E1302" s="5">
        <v>2</v>
      </c>
      <c r="F1302">
        <v>199.813952</v>
      </c>
      <c r="G1302" s="2">
        <v>3</v>
      </c>
      <c r="P1302">
        <v>2</v>
      </c>
      <c r="Q1302" t="str">
        <f>CONCATENATE(C1302,E1302,G1302,I1302)</f>
        <v>23</v>
      </c>
    </row>
    <row r="1303" spans="1:17" x14ac:dyDescent="0.25">
      <c r="A1303">
        <v>1451</v>
      </c>
      <c r="D1303">
        <v>196.23554100000001</v>
      </c>
      <c r="E1303" s="5">
        <v>2</v>
      </c>
      <c r="F1303">
        <v>199.83136999999999</v>
      </c>
      <c r="G1303" s="2">
        <v>3</v>
      </c>
      <c r="P1303">
        <v>2</v>
      </c>
      <c r="Q1303" t="str">
        <f>CONCATENATE(C1303,E1303,G1303,I1303)</f>
        <v>23</v>
      </c>
    </row>
    <row r="1304" spans="1:17" x14ac:dyDescent="0.25">
      <c r="A1304">
        <v>1452</v>
      </c>
      <c r="D1304">
        <v>196.23967999999999</v>
      </c>
      <c r="E1304" s="5">
        <v>2</v>
      </c>
      <c r="F1304">
        <v>199.844649</v>
      </c>
      <c r="G1304" s="2">
        <v>3</v>
      </c>
      <c r="P1304">
        <v>2</v>
      </c>
      <c r="Q1304" t="str">
        <f>CONCATENATE(C1304,E1304,G1304,I1304)</f>
        <v>23</v>
      </c>
    </row>
    <row r="1305" spans="1:17" x14ac:dyDescent="0.25">
      <c r="A1305">
        <v>1453</v>
      </c>
      <c r="F1305">
        <v>199.840765</v>
      </c>
      <c r="G1305" s="2">
        <v>3</v>
      </c>
      <c r="H1305">
        <v>196.32864999999998</v>
      </c>
      <c r="I1305" s="4">
        <v>4</v>
      </c>
      <c r="P1305">
        <v>2</v>
      </c>
      <c r="Q1305" t="str">
        <f>CONCATENATE(C1305,E1305,G1305,I1305)</f>
        <v>34</v>
      </c>
    </row>
    <row r="1306" spans="1:17" x14ac:dyDescent="0.25">
      <c r="A1306">
        <v>1454</v>
      </c>
      <c r="F1306">
        <v>199.81788900000001</v>
      </c>
      <c r="G1306" s="2">
        <v>3</v>
      </c>
      <c r="H1306">
        <v>196.28224799999998</v>
      </c>
      <c r="I1306" s="4">
        <v>4</v>
      </c>
      <c r="P1306">
        <v>2</v>
      </c>
      <c r="Q1306" t="str">
        <f>CONCATENATE(C1306,E1306,G1306,I1306)</f>
        <v>34</v>
      </c>
    </row>
    <row r="1307" spans="1:17" x14ac:dyDescent="0.25">
      <c r="A1307">
        <v>1455</v>
      </c>
      <c r="F1307">
        <v>199.83909499999999</v>
      </c>
      <c r="G1307" s="2">
        <v>3</v>
      </c>
      <c r="H1307">
        <v>196.309313</v>
      </c>
      <c r="I1307" s="4">
        <v>4</v>
      </c>
      <c r="P1307">
        <v>2</v>
      </c>
      <c r="Q1307" t="str">
        <f>CONCATENATE(C1307,E1307,G1307,I1307)</f>
        <v>34</v>
      </c>
    </row>
    <row r="1308" spans="1:17" x14ac:dyDescent="0.25">
      <c r="A1308">
        <v>1456</v>
      </c>
      <c r="F1308">
        <v>199.84323699999999</v>
      </c>
      <c r="G1308" s="2">
        <v>3</v>
      </c>
      <c r="H1308">
        <v>196.312037</v>
      </c>
      <c r="I1308" s="4">
        <v>4</v>
      </c>
      <c r="P1308">
        <v>2</v>
      </c>
      <c r="Q1308" t="str">
        <f>CONCATENATE(C1308,E1308,G1308,I1308)</f>
        <v>34</v>
      </c>
    </row>
    <row r="1309" spans="1:17" x14ac:dyDescent="0.25">
      <c r="A1309">
        <v>1457</v>
      </c>
      <c r="F1309">
        <v>199.86146400000001</v>
      </c>
      <c r="G1309" s="2">
        <v>3</v>
      </c>
      <c r="H1309">
        <v>196.27441999999999</v>
      </c>
      <c r="I1309" s="4">
        <v>4</v>
      </c>
      <c r="P1309">
        <v>2</v>
      </c>
      <c r="Q1309" t="str">
        <f>CONCATENATE(C1309,E1309,G1309,I1309)</f>
        <v>34</v>
      </c>
    </row>
    <row r="1310" spans="1:17" x14ac:dyDescent="0.25">
      <c r="A1310">
        <v>1458</v>
      </c>
      <c r="B1310">
        <v>180.67977400000001</v>
      </c>
      <c r="C1310" s="3">
        <v>1</v>
      </c>
      <c r="F1310">
        <v>199.813952</v>
      </c>
      <c r="G1310" s="2">
        <v>3</v>
      </c>
      <c r="H1310">
        <v>196.25452300000001</v>
      </c>
      <c r="I1310" s="4">
        <v>4</v>
      </c>
      <c r="P1310">
        <v>3</v>
      </c>
      <c r="Q1310" t="str">
        <f>CONCATENATE(C1310,E1310,G1310,I1310)</f>
        <v>134</v>
      </c>
    </row>
    <row r="1311" spans="1:17" x14ac:dyDescent="0.25">
      <c r="A1311">
        <v>1459</v>
      </c>
      <c r="B1311">
        <v>180.613776</v>
      </c>
      <c r="C1311" s="3">
        <v>1</v>
      </c>
      <c r="H1311">
        <v>196.28184400000001</v>
      </c>
      <c r="I1311" s="4">
        <v>4</v>
      </c>
      <c r="P1311">
        <v>2</v>
      </c>
      <c r="Q1311" t="str">
        <f>CONCATENATE(C1311,E1311,G1311,I1311)</f>
        <v>14</v>
      </c>
    </row>
    <row r="1312" spans="1:17" x14ac:dyDescent="0.25">
      <c r="A1312">
        <v>1460</v>
      </c>
      <c r="B1312">
        <v>180.60801900000001</v>
      </c>
      <c r="C1312" s="3">
        <v>1</v>
      </c>
      <c r="H1312">
        <v>196.26714899999999</v>
      </c>
      <c r="I1312" s="4">
        <v>4</v>
      </c>
      <c r="P1312">
        <v>2</v>
      </c>
      <c r="Q1312" t="str">
        <f>CONCATENATE(C1312,E1312,G1312,I1312)</f>
        <v>14</v>
      </c>
    </row>
    <row r="1313" spans="1:17" x14ac:dyDescent="0.25">
      <c r="A1313">
        <v>1461</v>
      </c>
      <c r="B1313">
        <v>180.62488400000001</v>
      </c>
      <c r="C1313" s="3">
        <v>1</v>
      </c>
      <c r="H1313">
        <v>196.32864999999998</v>
      </c>
      <c r="I1313" s="4">
        <v>4</v>
      </c>
      <c r="P1313">
        <v>2</v>
      </c>
      <c r="Q1313" t="str">
        <f>CONCATENATE(C1313,E1313,G1313,I1313)</f>
        <v>14</v>
      </c>
    </row>
    <row r="1314" spans="1:17" x14ac:dyDescent="0.25">
      <c r="A1314">
        <v>1462</v>
      </c>
      <c r="B1314">
        <v>180.63472999999999</v>
      </c>
      <c r="C1314" s="3">
        <v>1</v>
      </c>
      <c r="H1314">
        <v>196.32864999999998</v>
      </c>
      <c r="I1314" s="4">
        <v>4</v>
      </c>
      <c r="P1314">
        <v>2</v>
      </c>
      <c r="Q1314" t="str">
        <f>CONCATENATE(C1314,E1314,G1314,I1314)</f>
        <v>14</v>
      </c>
    </row>
    <row r="1315" spans="1:17" x14ac:dyDescent="0.25">
      <c r="A1315">
        <v>1463</v>
      </c>
      <c r="B1315">
        <v>180.62650200000002</v>
      </c>
      <c r="C1315" s="3">
        <v>1</v>
      </c>
      <c r="P1315">
        <v>1</v>
      </c>
      <c r="Q1315" t="str">
        <f>CONCATENATE(C1315,E1315,G1315,I1315)</f>
        <v>1</v>
      </c>
    </row>
    <row r="1316" spans="1:17" x14ac:dyDescent="0.25">
      <c r="A1316">
        <v>1464</v>
      </c>
      <c r="B1316">
        <v>180.627059</v>
      </c>
      <c r="C1316" s="3">
        <v>1</v>
      </c>
      <c r="P1316">
        <v>1</v>
      </c>
      <c r="Q1316" t="str">
        <f>CONCATENATE(C1316,E1316,G1316,I1316)</f>
        <v>1</v>
      </c>
    </row>
    <row r="1317" spans="1:17" x14ac:dyDescent="0.25">
      <c r="A1317">
        <v>1465</v>
      </c>
      <c r="B1317">
        <v>180.587367</v>
      </c>
      <c r="C1317" s="3">
        <v>1</v>
      </c>
      <c r="P1317">
        <v>1</v>
      </c>
      <c r="Q1317" t="str">
        <f>CONCATENATE(C1317,E1317,G1317,I1317)</f>
        <v>1</v>
      </c>
    </row>
    <row r="1318" spans="1:17" x14ac:dyDescent="0.25">
      <c r="A1318">
        <v>1466</v>
      </c>
      <c r="B1318">
        <v>180.595046</v>
      </c>
      <c r="C1318" s="3">
        <v>1</v>
      </c>
      <c r="D1318">
        <v>173.064459</v>
      </c>
      <c r="E1318" s="5">
        <v>2</v>
      </c>
      <c r="P1318">
        <v>2</v>
      </c>
      <c r="Q1318" t="str">
        <f>CONCATENATE(C1318,E1318,G1318,I1318)</f>
        <v>12</v>
      </c>
    </row>
    <row r="1319" spans="1:17" x14ac:dyDescent="0.25">
      <c r="A1319">
        <v>1467</v>
      </c>
      <c r="B1319">
        <v>180.539095</v>
      </c>
      <c r="C1319" s="3">
        <v>1</v>
      </c>
      <c r="D1319">
        <v>173.07011499999999</v>
      </c>
      <c r="E1319" s="5">
        <v>2</v>
      </c>
      <c r="P1319">
        <v>2</v>
      </c>
      <c r="Q1319" t="str">
        <f>CONCATENATE(C1319,E1319,G1319,I1319)</f>
        <v>12</v>
      </c>
    </row>
    <row r="1320" spans="1:17" x14ac:dyDescent="0.25">
      <c r="A1320">
        <v>1468</v>
      </c>
      <c r="B1320">
        <v>180.67977400000001</v>
      </c>
      <c r="C1320" s="3">
        <v>1</v>
      </c>
      <c r="D1320">
        <v>173.06713500000001</v>
      </c>
      <c r="E1320" s="5">
        <v>2</v>
      </c>
      <c r="P1320">
        <v>2</v>
      </c>
      <c r="Q1320" t="str">
        <f>CONCATENATE(C1320,E1320,G1320,I1320)</f>
        <v>12</v>
      </c>
    </row>
    <row r="1321" spans="1:17" x14ac:dyDescent="0.25">
      <c r="A1321">
        <v>1469</v>
      </c>
      <c r="D1321">
        <v>173.050219</v>
      </c>
      <c r="E1321" s="5">
        <v>2</v>
      </c>
      <c r="P1321">
        <v>1</v>
      </c>
      <c r="Q1321" t="str">
        <f>CONCATENATE(C1321,E1321,G1321,I1321)</f>
        <v>2</v>
      </c>
    </row>
    <row r="1322" spans="1:17" x14ac:dyDescent="0.25">
      <c r="A1322">
        <v>1470</v>
      </c>
      <c r="D1322">
        <v>173.08480900000001</v>
      </c>
      <c r="E1322" s="5">
        <v>2</v>
      </c>
      <c r="P1322">
        <v>1</v>
      </c>
      <c r="Q1322" t="str">
        <f>CONCATENATE(C1322,E1322,G1322,I1322)</f>
        <v>2</v>
      </c>
    </row>
    <row r="1323" spans="1:17" x14ac:dyDescent="0.25">
      <c r="A1323">
        <v>1471</v>
      </c>
      <c r="D1323">
        <v>173.09728100000001</v>
      </c>
      <c r="E1323" s="5">
        <v>2</v>
      </c>
      <c r="P1323">
        <v>1</v>
      </c>
      <c r="Q1323" t="str">
        <f>CONCATENATE(C1323,E1323,G1323,I1323)</f>
        <v>2</v>
      </c>
    </row>
    <row r="1324" spans="1:17" x14ac:dyDescent="0.25">
      <c r="A1324">
        <v>1472</v>
      </c>
      <c r="D1324">
        <v>173.11222699999999</v>
      </c>
      <c r="E1324" s="5">
        <v>2</v>
      </c>
      <c r="P1324">
        <v>1</v>
      </c>
      <c r="Q1324" t="str">
        <f>CONCATENATE(C1324,E1324,G1324,I1324)</f>
        <v>2</v>
      </c>
    </row>
    <row r="1325" spans="1:17" x14ac:dyDescent="0.25">
      <c r="A1325">
        <v>1473</v>
      </c>
      <c r="D1325">
        <v>173.10172299999999</v>
      </c>
      <c r="E1325" s="5">
        <v>2</v>
      </c>
      <c r="P1325">
        <v>1</v>
      </c>
      <c r="Q1325" t="str">
        <f>CONCATENATE(C1325,E1325,G1325,I1325)</f>
        <v>2</v>
      </c>
    </row>
    <row r="1326" spans="1:17" x14ac:dyDescent="0.25">
      <c r="A1326">
        <v>1474</v>
      </c>
      <c r="D1326">
        <v>173.064459</v>
      </c>
      <c r="E1326" s="5">
        <v>2</v>
      </c>
      <c r="F1326">
        <v>175.35010399999999</v>
      </c>
      <c r="G1326" s="2">
        <v>3</v>
      </c>
      <c r="P1326">
        <v>2</v>
      </c>
      <c r="Q1326" t="str">
        <f>CONCATENATE(C1326,E1326,G1326,I1326)</f>
        <v>23</v>
      </c>
    </row>
    <row r="1327" spans="1:17" x14ac:dyDescent="0.25">
      <c r="A1327">
        <v>1475</v>
      </c>
      <c r="D1327">
        <v>173.064459</v>
      </c>
      <c r="E1327" s="5">
        <v>2</v>
      </c>
      <c r="F1327">
        <v>175.30728399999998</v>
      </c>
      <c r="G1327" s="2">
        <v>3</v>
      </c>
      <c r="P1327">
        <v>2</v>
      </c>
      <c r="Q1327" t="str">
        <f>CONCATENATE(C1327,E1327,G1327,I1327)</f>
        <v>23</v>
      </c>
    </row>
    <row r="1328" spans="1:17" x14ac:dyDescent="0.25">
      <c r="A1328">
        <v>1476</v>
      </c>
      <c r="F1328">
        <v>175.294104</v>
      </c>
      <c r="G1328" s="2">
        <v>3</v>
      </c>
      <c r="H1328">
        <v>172.28073000000001</v>
      </c>
      <c r="I1328" s="4">
        <v>4</v>
      </c>
      <c r="P1328">
        <v>2</v>
      </c>
      <c r="Q1328" t="str">
        <f>CONCATENATE(C1328,E1328,G1328,I1328)</f>
        <v>34</v>
      </c>
    </row>
    <row r="1329" spans="1:17" x14ac:dyDescent="0.25">
      <c r="A1329">
        <v>1477</v>
      </c>
      <c r="F1329">
        <v>175.32349399999998</v>
      </c>
      <c r="G1329" s="2">
        <v>3</v>
      </c>
      <c r="H1329">
        <v>172.23972900000001</v>
      </c>
      <c r="I1329" s="4">
        <v>4</v>
      </c>
      <c r="P1329">
        <v>2</v>
      </c>
      <c r="Q1329" t="str">
        <f>CONCATENATE(C1329,E1329,G1329,I1329)</f>
        <v>34</v>
      </c>
    </row>
    <row r="1330" spans="1:17" x14ac:dyDescent="0.25">
      <c r="A1330">
        <v>1478</v>
      </c>
      <c r="F1330">
        <v>175.30071900000002</v>
      </c>
      <c r="G1330" s="2">
        <v>3</v>
      </c>
      <c r="H1330">
        <v>172.23563999999999</v>
      </c>
      <c r="I1330" s="4">
        <v>4</v>
      </c>
      <c r="P1330">
        <v>2</v>
      </c>
      <c r="Q1330" t="str">
        <f>CONCATENATE(C1330,E1330,G1330,I1330)</f>
        <v>34</v>
      </c>
    </row>
    <row r="1331" spans="1:17" x14ac:dyDescent="0.25">
      <c r="A1331">
        <v>1479</v>
      </c>
      <c r="F1331">
        <v>175.283804</v>
      </c>
      <c r="G1331" s="2">
        <v>3</v>
      </c>
      <c r="H1331">
        <v>172.24719999999999</v>
      </c>
      <c r="I1331" s="4">
        <v>4</v>
      </c>
      <c r="P1331">
        <v>2</v>
      </c>
      <c r="Q1331" t="str">
        <f>CONCATENATE(C1331,E1331,G1331,I1331)</f>
        <v>34</v>
      </c>
    </row>
    <row r="1332" spans="1:17" x14ac:dyDescent="0.25">
      <c r="A1332">
        <v>1480</v>
      </c>
      <c r="F1332">
        <v>175.30925200000001</v>
      </c>
      <c r="G1332" s="2">
        <v>3</v>
      </c>
      <c r="H1332">
        <v>172.234477</v>
      </c>
      <c r="I1332" s="4">
        <v>4</v>
      </c>
      <c r="P1332">
        <v>2</v>
      </c>
      <c r="Q1332" t="str">
        <f>CONCATENATE(C1332,E1332,G1332,I1332)</f>
        <v>34</v>
      </c>
    </row>
    <row r="1333" spans="1:17" x14ac:dyDescent="0.25">
      <c r="A1333">
        <v>1481</v>
      </c>
      <c r="B1333">
        <v>159.373617</v>
      </c>
      <c r="C1333" s="3">
        <v>1</v>
      </c>
      <c r="F1333">
        <v>175.363282</v>
      </c>
      <c r="G1333" s="2">
        <v>3</v>
      </c>
      <c r="H1333">
        <v>172.23553699999999</v>
      </c>
      <c r="I1333" s="4">
        <v>4</v>
      </c>
      <c r="P1333">
        <v>3</v>
      </c>
      <c r="Q1333" t="str">
        <f>CONCATENATE(C1333,E1333,G1333,I1333)</f>
        <v>134</v>
      </c>
    </row>
    <row r="1334" spans="1:17" x14ac:dyDescent="0.25">
      <c r="A1334">
        <v>1482</v>
      </c>
      <c r="B1334">
        <v>159.33837199999999</v>
      </c>
      <c r="C1334" s="3">
        <v>1</v>
      </c>
      <c r="F1334">
        <v>175.35010399999999</v>
      </c>
      <c r="G1334" s="2">
        <v>3</v>
      </c>
      <c r="H1334">
        <v>172.20589699999999</v>
      </c>
      <c r="I1334" s="4">
        <v>4</v>
      </c>
      <c r="P1334">
        <v>3</v>
      </c>
      <c r="Q1334" t="str">
        <f>CONCATENATE(C1334,E1334,G1334,I1334)</f>
        <v>134</v>
      </c>
    </row>
    <row r="1335" spans="1:17" x14ac:dyDescent="0.25">
      <c r="A1335">
        <v>1483</v>
      </c>
      <c r="B1335">
        <v>159.34529000000001</v>
      </c>
      <c r="C1335" s="3">
        <v>1</v>
      </c>
      <c r="H1335">
        <v>172.20291800000001</v>
      </c>
      <c r="I1335" s="4">
        <v>4</v>
      </c>
      <c r="P1335">
        <v>2</v>
      </c>
      <c r="Q1335" t="str">
        <f>CONCATENATE(C1335,E1335,G1335,I1335)</f>
        <v>14</v>
      </c>
    </row>
    <row r="1336" spans="1:17" x14ac:dyDescent="0.25">
      <c r="A1336">
        <v>1484</v>
      </c>
      <c r="B1336">
        <v>159.338978</v>
      </c>
      <c r="C1336" s="3">
        <v>1</v>
      </c>
      <c r="H1336">
        <v>172.28073000000001</v>
      </c>
      <c r="I1336" s="4">
        <v>4</v>
      </c>
      <c r="P1336">
        <v>2</v>
      </c>
      <c r="Q1336" t="str">
        <f>CONCATENATE(C1336,E1336,G1336,I1336)</f>
        <v>14</v>
      </c>
    </row>
    <row r="1337" spans="1:17" x14ac:dyDescent="0.25">
      <c r="A1337">
        <v>1485</v>
      </c>
      <c r="B1337">
        <v>159.354783</v>
      </c>
      <c r="C1337" s="3">
        <v>1</v>
      </c>
      <c r="P1337">
        <v>1</v>
      </c>
      <c r="Q1337" t="str">
        <f>CONCATENATE(C1337,E1337,G1337,I1337)</f>
        <v>1</v>
      </c>
    </row>
    <row r="1338" spans="1:17" x14ac:dyDescent="0.25">
      <c r="A1338">
        <v>1486</v>
      </c>
      <c r="B1338">
        <v>159.365891</v>
      </c>
      <c r="C1338" s="3">
        <v>1</v>
      </c>
      <c r="P1338">
        <v>1</v>
      </c>
      <c r="Q1338" t="str">
        <f>CONCATENATE(C1338,E1338,G1338,I1338)</f>
        <v>1</v>
      </c>
    </row>
    <row r="1339" spans="1:17" x14ac:dyDescent="0.25">
      <c r="A1339">
        <v>1487</v>
      </c>
      <c r="B1339">
        <v>159.37290999999999</v>
      </c>
      <c r="C1339" s="3">
        <v>1</v>
      </c>
      <c r="P1339">
        <v>1</v>
      </c>
      <c r="Q1339" t="str">
        <f>CONCATENATE(C1339,E1339,G1339,I1339)</f>
        <v>1</v>
      </c>
    </row>
    <row r="1340" spans="1:17" x14ac:dyDescent="0.25">
      <c r="A1340">
        <v>1488</v>
      </c>
      <c r="B1340">
        <v>159.36387200000001</v>
      </c>
      <c r="C1340" s="3">
        <v>1</v>
      </c>
      <c r="D1340">
        <v>154.56586099999998</v>
      </c>
      <c r="E1340" s="5">
        <v>2</v>
      </c>
      <c r="P1340">
        <v>2</v>
      </c>
      <c r="Q1340" t="str">
        <f>CONCATENATE(C1340,E1340,G1340,I1340)</f>
        <v>12</v>
      </c>
    </row>
    <row r="1341" spans="1:17" x14ac:dyDescent="0.25">
      <c r="A1341">
        <v>1489</v>
      </c>
      <c r="B1341">
        <v>159.36356899999998</v>
      </c>
      <c r="C1341" s="3">
        <v>1</v>
      </c>
      <c r="D1341">
        <v>154.526475</v>
      </c>
      <c r="E1341" s="5">
        <v>2</v>
      </c>
      <c r="P1341">
        <v>2</v>
      </c>
      <c r="Q1341" t="str">
        <f>CONCATENATE(C1341,E1341,G1341,I1341)</f>
        <v>12</v>
      </c>
    </row>
    <row r="1342" spans="1:17" x14ac:dyDescent="0.25">
      <c r="A1342">
        <v>1490</v>
      </c>
      <c r="B1342">
        <v>159.33796799999999</v>
      </c>
      <c r="C1342" s="3">
        <v>1</v>
      </c>
      <c r="D1342">
        <v>154.47401099999999</v>
      </c>
      <c r="E1342" s="5">
        <v>2</v>
      </c>
      <c r="P1342">
        <v>2</v>
      </c>
      <c r="Q1342" t="str">
        <f>CONCATENATE(C1342,E1342,G1342,I1342)</f>
        <v>12</v>
      </c>
    </row>
    <row r="1343" spans="1:17" x14ac:dyDescent="0.25">
      <c r="A1343">
        <v>1491</v>
      </c>
      <c r="B1343">
        <v>159.373617</v>
      </c>
      <c r="C1343" s="3">
        <v>1</v>
      </c>
      <c r="D1343">
        <v>154.47587899999999</v>
      </c>
      <c r="E1343" s="5">
        <v>2</v>
      </c>
      <c r="P1343">
        <v>2</v>
      </c>
      <c r="Q1343" t="str">
        <f>CONCATENATE(C1343,E1343,G1343,I1343)</f>
        <v>12</v>
      </c>
    </row>
    <row r="1344" spans="1:17" x14ac:dyDescent="0.25">
      <c r="A1344">
        <v>1492</v>
      </c>
      <c r="D1344">
        <v>154.488756</v>
      </c>
      <c r="E1344" s="5">
        <v>2</v>
      </c>
      <c r="P1344">
        <v>1</v>
      </c>
      <c r="Q1344" t="str">
        <f>CONCATENATE(C1344,E1344,G1344,I1344)</f>
        <v>2</v>
      </c>
    </row>
    <row r="1345" spans="1:17" x14ac:dyDescent="0.25">
      <c r="A1345">
        <v>1493</v>
      </c>
      <c r="D1345">
        <v>154.50607500000001</v>
      </c>
      <c r="E1345" s="5">
        <v>2</v>
      </c>
      <c r="P1345">
        <v>1</v>
      </c>
      <c r="Q1345" t="str">
        <f>CONCATENATE(C1345,E1345,G1345,I1345)</f>
        <v>2</v>
      </c>
    </row>
    <row r="1346" spans="1:17" x14ac:dyDescent="0.25">
      <c r="A1346">
        <v>1494</v>
      </c>
      <c r="D1346">
        <v>154.50410600000001</v>
      </c>
      <c r="E1346" s="5">
        <v>2</v>
      </c>
      <c r="P1346">
        <v>1</v>
      </c>
      <c r="Q1346" t="str">
        <f>CONCATENATE(C1346,E1346,G1346,I1346)</f>
        <v>2</v>
      </c>
    </row>
    <row r="1347" spans="1:17" x14ac:dyDescent="0.25">
      <c r="A1347">
        <v>1495</v>
      </c>
      <c r="D1347">
        <v>154.55278300000001</v>
      </c>
      <c r="E1347" s="5">
        <v>2</v>
      </c>
      <c r="P1347">
        <v>1</v>
      </c>
      <c r="Q1347" t="str">
        <f>CONCATENATE(C1347,E1347,G1347,I1347)</f>
        <v>2</v>
      </c>
    </row>
    <row r="1348" spans="1:17" x14ac:dyDescent="0.25">
      <c r="A1348">
        <v>1496</v>
      </c>
      <c r="D1348">
        <v>154.58853299999998</v>
      </c>
      <c r="E1348" s="5">
        <v>2</v>
      </c>
      <c r="P1348">
        <v>1</v>
      </c>
      <c r="Q1348" t="str">
        <f>CONCATENATE(C1348,E1348,G1348,I1348)</f>
        <v>2</v>
      </c>
    </row>
    <row r="1349" spans="1:17" x14ac:dyDescent="0.25">
      <c r="A1349">
        <v>1497</v>
      </c>
      <c r="D1349">
        <v>154.56586099999998</v>
      </c>
      <c r="E1349" s="5">
        <v>2</v>
      </c>
      <c r="F1349">
        <v>156.573936</v>
      </c>
      <c r="G1349" s="2">
        <v>3</v>
      </c>
      <c r="P1349">
        <v>2</v>
      </c>
      <c r="Q1349" t="str">
        <f>CONCATENATE(C1349,E1349,G1349,I1349)</f>
        <v>23</v>
      </c>
    </row>
    <row r="1350" spans="1:17" x14ac:dyDescent="0.25">
      <c r="A1350">
        <v>1498</v>
      </c>
      <c r="F1350">
        <v>156.56944199999998</v>
      </c>
      <c r="G1350" s="2">
        <v>3</v>
      </c>
      <c r="P1350">
        <v>1</v>
      </c>
      <c r="Q1350" t="str">
        <f>CONCATENATE(C1350,E1350,G1350,I1350)</f>
        <v>3</v>
      </c>
    </row>
    <row r="1351" spans="1:17" x14ac:dyDescent="0.25">
      <c r="A1351">
        <v>1499</v>
      </c>
      <c r="F1351">
        <v>156.55000200000001</v>
      </c>
      <c r="G1351" s="2">
        <v>3</v>
      </c>
      <c r="H1351">
        <v>154.452449</v>
      </c>
      <c r="I1351" s="4">
        <v>4</v>
      </c>
      <c r="P1351">
        <v>2</v>
      </c>
      <c r="Q1351" t="str">
        <f>CONCATENATE(C1351,E1351,G1351,I1351)</f>
        <v>34</v>
      </c>
    </row>
    <row r="1352" spans="1:17" x14ac:dyDescent="0.25">
      <c r="A1352">
        <v>1500</v>
      </c>
      <c r="F1352">
        <v>156.554192</v>
      </c>
      <c r="G1352" s="2">
        <v>3</v>
      </c>
      <c r="H1352">
        <v>154.45684299999999</v>
      </c>
      <c r="I1352" s="4">
        <v>4</v>
      </c>
      <c r="P1352">
        <v>2</v>
      </c>
      <c r="Q1352" t="str">
        <f>CONCATENATE(C1352,E1352,G1352,I1352)</f>
        <v>34</v>
      </c>
    </row>
    <row r="1353" spans="1:17" x14ac:dyDescent="0.25">
      <c r="A1353">
        <v>1501</v>
      </c>
      <c r="F1353">
        <v>156.565099</v>
      </c>
      <c r="G1353" s="2">
        <v>3</v>
      </c>
      <c r="H1353">
        <v>154.45674199999999</v>
      </c>
      <c r="I1353" s="4">
        <v>4</v>
      </c>
      <c r="P1353">
        <v>2</v>
      </c>
      <c r="Q1353" t="str">
        <f>CONCATENATE(C1353,E1353,G1353,I1353)</f>
        <v>34</v>
      </c>
    </row>
    <row r="1354" spans="1:17" x14ac:dyDescent="0.25">
      <c r="A1354">
        <v>1502</v>
      </c>
      <c r="F1354">
        <v>156.572068</v>
      </c>
      <c r="G1354" s="2">
        <v>3</v>
      </c>
      <c r="H1354">
        <v>154.46497299999999</v>
      </c>
      <c r="I1354" s="4">
        <v>4</v>
      </c>
      <c r="P1354">
        <v>2</v>
      </c>
      <c r="Q1354" t="str">
        <f>CONCATENATE(C1354,E1354,G1354,I1354)</f>
        <v>34</v>
      </c>
    </row>
    <row r="1355" spans="1:17" x14ac:dyDescent="0.25">
      <c r="A1355">
        <v>1503</v>
      </c>
      <c r="F1355">
        <v>156.5754</v>
      </c>
      <c r="G1355" s="2">
        <v>3</v>
      </c>
      <c r="H1355">
        <v>154.44437099999999</v>
      </c>
      <c r="I1355" s="4">
        <v>4</v>
      </c>
      <c r="P1355">
        <v>2</v>
      </c>
      <c r="Q1355" t="str">
        <f>CONCATENATE(C1355,E1355,G1355,I1355)</f>
        <v>34</v>
      </c>
    </row>
    <row r="1356" spans="1:17" x14ac:dyDescent="0.25">
      <c r="A1356">
        <v>1504</v>
      </c>
      <c r="B1356">
        <v>130.438897</v>
      </c>
      <c r="C1356" s="3">
        <v>1</v>
      </c>
      <c r="F1356">
        <v>156.573936</v>
      </c>
      <c r="G1356" s="2">
        <v>3</v>
      </c>
      <c r="H1356">
        <v>154.446845</v>
      </c>
      <c r="I1356" s="4">
        <v>4</v>
      </c>
      <c r="P1356">
        <v>3</v>
      </c>
      <c r="Q1356" t="str">
        <f>CONCATENATE(C1356,E1356,G1356,I1356)</f>
        <v>134</v>
      </c>
    </row>
    <row r="1357" spans="1:17" x14ac:dyDescent="0.25">
      <c r="A1357">
        <v>1505</v>
      </c>
      <c r="B1357">
        <v>130.39470700000001</v>
      </c>
      <c r="C1357" s="3">
        <v>1</v>
      </c>
      <c r="F1357">
        <v>156.573936</v>
      </c>
      <c r="G1357" s="2">
        <v>3</v>
      </c>
      <c r="H1357">
        <v>154.44563299999999</v>
      </c>
      <c r="I1357" s="4">
        <v>4</v>
      </c>
      <c r="P1357">
        <v>3</v>
      </c>
      <c r="Q1357" t="str">
        <f>CONCATENATE(C1357,E1357,G1357,I1357)</f>
        <v>134</v>
      </c>
    </row>
    <row r="1358" spans="1:17" x14ac:dyDescent="0.25">
      <c r="A1358">
        <v>1506</v>
      </c>
      <c r="B1358">
        <v>130.36001300000001</v>
      </c>
      <c r="C1358" s="3">
        <v>1</v>
      </c>
      <c r="H1358">
        <v>154.443916</v>
      </c>
      <c r="I1358" s="4">
        <v>4</v>
      </c>
      <c r="P1358">
        <v>2</v>
      </c>
      <c r="Q1358" t="str">
        <f>CONCATENATE(C1358,E1358,G1358,I1358)</f>
        <v>14</v>
      </c>
    </row>
    <row r="1359" spans="1:17" x14ac:dyDescent="0.25">
      <c r="A1359">
        <v>1507</v>
      </c>
      <c r="B1359">
        <v>130.40268400000002</v>
      </c>
      <c r="C1359" s="3">
        <v>1</v>
      </c>
      <c r="H1359">
        <v>154.452449</v>
      </c>
      <c r="I1359" s="4">
        <v>4</v>
      </c>
      <c r="P1359">
        <v>2</v>
      </c>
      <c r="Q1359" t="str">
        <f>CONCATENATE(C1359,E1359,G1359,I1359)</f>
        <v>14</v>
      </c>
    </row>
    <row r="1360" spans="1:17" x14ac:dyDescent="0.25">
      <c r="A1360">
        <v>1508</v>
      </c>
      <c r="B1360">
        <v>130.39935700000001</v>
      </c>
      <c r="C1360" s="3">
        <v>1</v>
      </c>
      <c r="P1360">
        <v>1</v>
      </c>
      <c r="Q1360" t="str">
        <f>CONCATENATE(C1360,E1360,G1360,I1360)</f>
        <v>1</v>
      </c>
    </row>
    <row r="1361" spans="1:17" x14ac:dyDescent="0.25">
      <c r="A1361">
        <v>1509</v>
      </c>
      <c r="B1361">
        <v>130.407838</v>
      </c>
      <c r="C1361" s="3">
        <v>1</v>
      </c>
      <c r="P1361">
        <v>1</v>
      </c>
      <c r="Q1361" t="str">
        <f>CONCATENATE(C1361,E1361,G1361,I1361)</f>
        <v>1</v>
      </c>
    </row>
    <row r="1362" spans="1:17" x14ac:dyDescent="0.25">
      <c r="A1362">
        <v>1510</v>
      </c>
      <c r="B1362">
        <v>130.42460700000001</v>
      </c>
      <c r="C1362" s="3">
        <v>1</v>
      </c>
      <c r="P1362">
        <v>1</v>
      </c>
      <c r="Q1362" t="str">
        <f>CONCATENATE(C1362,E1362,G1362,I1362)</f>
        <v>1</v>
      </c>
    </row>
    <row r="1363" spans="1:17" x14ac:dyDescent="0.25">
      <c r="A1363">
        <v>1511</v>
      </c>
      <c r="B1363">
        <v>130.39667600000001</v>
      </c>
      <c r="C1363" s="3">
        <v>1</v>
      </c>
      <c r="P1363">
        <v>1</v>
      </c>
      <c r="Q1363" t="str">
        <f>CONCATENATE(C1363,E1363,G1363,I1363)</f>
        <v>1</v>
      </c>
    </row>
    <row r="1364" spans="1:17" x14ac:dyDescent="0.25">
      <c r="A1364">
        <v>1512</v>
      </c>
      <c r="B1364">
        <v>130.437836</v>
      </c>
      <c r="C1364" s="3">
        <v>1</v>
      </c>
      <c r="D1364">
        <v>123.57909500000001</v>
      </c>
      <c r="E1364" s="5">
        <v>2</v>
      </c>
      <c r="P1364">
        <v>2</v>
      </c>
      <c r="Q1364" t="str">
        <f>CONCATENATE(C1364,E1364,G1364,I1364)</f>
        <v>12</v>
      </c>
    </row>
    <row r="1365" spans="1:17" x14ac:dyDescent="0.25">
      <c r="A1365">
        <v>1513</v>
      </c>
      <c r="B1365">
        <v>130.438897</v>
      </c>
      <c r="C1365" s="3">
        <v>1</v>
      </c>
      <c r="D1365">
        <v>123.589551</v>
      </c>
      <c r="E1365" s="5">
        <v>2</v>
      </c>
      <c r="P1365">
        <v>2</v>
      </c>
      <c r="Q1365" t="str">
        <f>CONCATENATE(C1365,E1365,G1365,I1365)</f>
        <v>12</v>
      </c>
    </row>
    <row r="1366" spans="1:17" x14ac:dyDescent="0.25">
      <c r="A1366">
        <v>1514</v>
      </c>
      <c r="B1366">
        <v>130.438897</v>
      </c>
      <c r="C1366" s="3">
        <v>1</v>
      </c>
      <c r="D1366">
        <v>123.578137</v>
      </c>
      <c r="E1366" s="5">
        <v>2</v>
      </c>
      <c r="P1366">
        <v>2</v>
      </c>
      <c r="Q1366" t="str">
        <f>CONCATENATE(C1366,E1366,G1366,I1366)</f>
        <v>12</v>
      </c>
    </row>
    <row r="1367" spans="1:17" x14ac:dyDescent="0.25">
      <c r="A1367">
        <v>1515</v>
      </c>
      <c r="D1367">
        <v>123.606572</v>
      </c>
      <c r="E1367" s="5">
        <v>2</v>
      </c>
      <c r="P1367">
        <v>1</v>
      </c>
      <c r="Q1367" t="str">
        <f>CONCATENATE(C1367,E1367,G1367,I1367)</f>
        <v>2</v>
      </c>
    </row>
    <row r="1368" spans="1:17" x14ac:dyDescent="0.25">
      <c r="A1368">
        <v>1516</v>
      </c>
      <c r="D1368">
        <v>123.59530700000001</v>
      </c>
      <c r="E1368" s="5">
        <v>2</v>
      </c>
      <c r="P1368">
        <v>1</v>
      </c>
      <c r="Q1368" t="str">
        <f>CONCATENATE(C1368,E1368,G1368,I1368)</f>
        <v>2</v>
      </c>
    </row>
    <row r="1369" spans="1:17" x14ac:dyDescent="0.25">
      <c r="A1369">
        <v>1517</v>
      </c>
      <c r="D1369">
        <v>123.61682200000001</v>
      </c>
      <c r="E1369" s="5">
        <v>2</v>
      </c>
      <c r="P1369">
        <v>1</v>
      </c>
      <c r="Q1369" t="str">
        <f>CONCATENATE(C1369,E1369,G1369,I1369)</f>
        <v>2</v>
      </c>
    </row>
    <row r="1370" spans="1:17" x14ac:dyDescent="0.25">
      <c r="A1370">
        <v>1518</v>
      </c>
      <c r="D1370">
        <v>123.60666700000002</v>
      </c>
      <c r="E1370" s="5">
        <v>2</v>
      </c>
      <c r="P1370">
        <v>1</v>
      </c>
      <c r="Q1370" t="str">
        <f>CONCATENATE(C1370,E1370,G1370,I1370)</f>
        <v>2</v>
      </c>
    </row>
    <row r="1371" spans="1:17" x14ac:dyDescent="0.25">
      <c r="A1371">
        <v>1519</v>
      </c>
      <c r="D1371">
        <v>123.58252800000001</v>
      </c>
      <c r="E1371" s="5">
        <v>2</v>
      </c>
      <c r="P1371">
        <v>1</v>
      </c>
      <c r="Q1371" t="str">
        <f>CONCATENATE(C1371,E1371,G1371,I1371)</f>
        <v>2</v>
      </c>
    </row>
    <row r="1372" spans="1:17" x14ac:dyDescent="0.25">
      <c r="A1372">
        <v>1520</v>
      </c>
      <c r="D1372">
        <v>123.57909500000001</v>
      </c>
      <c r="E1372" s="5">
        <v>2</v>
      </c>
      <c r="F1372">
        <v>125.76281800000001</v>
      </c>
      <c r="G1372" s="2">
        <v>3</v>
      </c>
      <c r="P1372">
        <v>2</v>
      </c>
      <c r="Q1372" t="str">
        <f>CONCATENATE(C1372,E1372,G1372,I1372)</f>
        <v>23</v>
      </c>
    </row>
    <row r="1373" spans="1:17" x14ac:dyDescent="0.25">
      <c r="A1373">
        <v>1521</v>
      </c>
      <c r="D1373">
        <v>123.57909500000001</v>
      </c>
      <c r="E1373" s="5">
        <v>2</v>
      </c>
      <c r="F1373">
        <v>125.740048</v>
      </c>
      <c r="G1373" s="2">
        <v>3</v>
      </c>
      <c r="P1373">
        <v>2</v>
      </c>
      <c r="Q1373" t="str">
        <f>CONCATENATE(C1373,E1373,G1373,I1373)</f>
        <v>23</v>
      </c>
    </row>
    <row r="1374" spans="1:17" x14ac:dyDescent="0.25">
      <c r="A1374">
        <v>1522</v>
      </c>
      <c r="F1374">
        <v>125.783829</v>
      </c>
      <c r="G1374" s="2">
        <v>3</v>
      </c>
      <c r="H1374">
        <v>123.398247</v>
      </c>
      <c r="I1374" s="4">
        <v>4</v>
      </c>
      <c r="P1374">
        <v>2</v>
      </c>
      <c r="Q1374" t="str">
        <f>CONCATENATE(C1374,E1374,G1374,I1374)</f>
        <v>34</v>
      </c>
    </row>
    <row r="1375" spans="1:17" x14ac:dyDescent="0.25">
      <c r="A1375">
        <v>1523</v>
      </c>
      <c r="F1375">
        <v>125.79398400000001</v>
      </c>
      <c r="G1375" s="2">
        <v>3</v>
      </c>
      <c r="H1375">
        <v>123.37718600000001</v>
      </c>
      <c r="I1375" s="4">
        <v>4</v>
      </c>
      <c r="P1375">
        <v>2</v>
      </c>
      <c r="Q1375" t="str">
        <f>CONCATENATE(C1375,E1375,G1375,I1375)</f>
        <v>34</v>
      </c>
    </row>
    <row r="1376" spans="1:17" x14ac:dyDescent="0.25">
      <c r="A1376">
        <v>1524</v>
      </c>
      <c r="F1376">
        <v>125.799138</v>
      </c>
      <c r="G1376" s="2">
        <v>3</v>
      </c>
      <c r="H1376">
        <v>123.395825</v>
      </c>
      <c r="I1376" s="4">
        <v>4</v>
      </c>
      <c r="P1376">
        <v>2</v>
      </c>
      <c r="Q1376" t="str">
        <f>CONCATENATE(C1376,E1376,G1376,I1376)</f>
        <v>34</v>
      </c>
    </row>
    <row r="1377" spans="1:17" x14ac:dyDescent="0.25">
      <c r="A1377">
        <v>1525</v>
      </c>
      <c r="F1377">
        <v>125.80782400000001</v>
      </c>
      <c r="G1377" s="2">
        <v>3</v>
      </c>
      <c r="H1377">
        <v>123.418294</v>
      </c>
      <c r="I1377" s="4">
        <v>4</v>
      </c>
      <c r="P1377">
        <v>2</v>
      </c>
      <c r="Q1377" t="str">
        <f>CONCATENATE(C1377,E1377,G1377,I1377)</f>
        <v>34</v>
      </c>
    </row>
    <row r="1378" spans="1:17" x14ac:dyDescent="0.25">
      <c r="A1378">
        <v>1526</v>
      </c>
      <c r="F1378">
        <v>125.82246500000001</v>
      </c>
      <c r="G1378" s="2">
        <v>3</v>
      </c>
      <c r="H1378">
        <v>123.39289500000001</v>
      </c>
      <c r="I1378" s="4">
        <v>4</v>
      </c>
      <c r="P1378">
        <v>2</v>
      </c>
      <c r="Q1378" t="str">
        <f>CONCATENATE(C1378,E1378,G1378,I1378)</f>
        <v>34</v>
      </c>
    </row>
    <row r="1379" spans="1:17" x14ac:dyDescent="0.25">
      <c r="A1379">
        <v>1527</v>
      </c>
      <c r="B1379">
        <v>106.853837</v>
      </c>
      <c r="C1379" s="3">
        <v>1</v>
      </c>
      <c r="F1379">
        <v>125.82115200000001</v>
      </c>
      <c r="G1379" s="2">
        <v>3</v>
      </c>
      <c r="H1379">
        <v>123.433953</v>
      </c>
      <c r="I1379" s="4">
        <v>4</v>
      </c>
      <c r="P1379">
        <v>3</v>
      </c>
      <c r="Q1379" t="str">
        <f>CONCATENATE(C1379,E1379,G1379,I1379)</f>
        <v>134</v>
      </c>
    </row>
    <row r="1380" spans="1:17" x14ac:dyDescent="0.25">
      <c r="A1380">
        <v>1528</v>
      </c>
      <c r="B1380">
        <v>106.91631000000001</v>
      </c>
      <c r="C1380" s="3">
        <v>1</v>
      </c>
      <c r="F1380">
        <v>125.76281800000001</v>
      </c>
      <c r="G1380" s="2">
        <v>3</v>
      </c>
      <c r="H1380">
        <v>123.396176</v>
      </c>
      <c r="I1380" s="4">
        <v>4</v>
      </c>
      <c r="P1380">
        <v>3</v>
      </c>
      <c r="Q1380" t="str">
        <f>CONCATENATE(C1380,E1380,G1380,I1380)</f>
        <v>134</v>
      </c>
    </row>
    <row r="1381" spans="1:17" x14ac:dyDescent="0.25">
      <c r="A1381">
        <v>1529</v>
      </c>
      <c r="B1381">
        <v>106.85509900000001</v>
      </c>
      <c r="C1381" s="3">
        <v>1</v>
      </c>
      <c r="H1381">
        <v>123.33304700000001</v>
      </c>
      <c r="I1381" s="4">
        <v>4</v>
      </c>
      <c r="P1381">
        <v>2</v>
      </c>
      <c r="Q1381" t="str">
        <f>CONCATENATE(C1381,E1381,G1381,I1381)</f>
        <v>14</v>
      </c>
    </row>
    <row r="1382" spans="1:17" x14ac:dyDescent="0.25">
      <c r="A1382">
        <v>1530</v>
      </c>
      <c r="B1382">
        <v>106.88277500000001</v>
      </c>
      <c r="C1382" s="3">
        <v>1</v>
      </c>
      <c r="H1382">
        <v>123.398247</v>
      </c>
      <c r="I1382" s="4">
        <v>4</v>
      </c>
      <c r="P1382">
        <v>2</v>
      </c>
      <c r="Q1382" t="str">
        <f>CONCATENATE(C1382,E1382,G1382,I1382)</f>
        <v>14</v>
      </c>
    </row>
    <row r="1383" spans="1:17" x14ac:dyDescent="0.25">
      <c r="A1383">
        <v>1531</v>
      </c>
      <c r="B1383">
        <v>106.86428900000001</v>
      </c>
      <c r="C1383" s="3">
        <v>1</v>
      </c>
      <c r="P1383">
        <v>1</v>
      </c>
      <c r="Q1383" t="str">
        <f>CONCATENATE(C1383,E1383,G1383,I1383)</f>
        <v>1</v>
      </c>
    </row>
    <row r="1384" spans="1:17" x14ac:dyDescent="0.25">
      <c r="A1384">
        <v>1532</v>
      </c>
      <c r="B1384">
        <v>106.88620800000001</v>
      </c>
      <c r="C1384" s="3">
        <v>1</v>
      </c>
      <c r="P1384">
        <v>1</v>
      </c>
      <c r="Q1384" t="str">
        <f>CONCATENATE(C1384,E1384,G1384,I1384)</f>
        <v>1</v>
      </c>
    </row>
    <row r="1385" spans="1:17" x14ac:dyDescent="0.25">
      <c r="A1385">
        <v>1533</v>
      </c>
      <c r="B1385">
        <v>106.90530100000001</v>
      </c>
      <c r="C1385" s="3">
        <v>1</v>
      </c>
      <c r="P1385">
        <v>1</v>
      </c>
      <c r="Q1385" t="str">
        <f>CONCATENATE(C1385,E1385,G1385,I1385)</f>
        <v>1</v>
      </c>
    </row>
    <row r="1386" spans="1:17" x14ac:dyDescent="0.25">
      <c r="A1386">
        <v>1534</v>
      </c>
      <c r="B1386">
        <v>106.91116000000001</v>
      </c>
      <c r="C1386" s="3">
        <v>1</v>
      </c>
      <c r="P1386">
        <v>1</v>
      </c>
      <c r="Q1386" t="str">
        <f>CONCATENATE(C1386,E1386,G1386,I1386)</f>
        <v>1</v>
      </c>
    </row>
    <row r="1387" spans="1:17" x14ac:dyDescent="0.25">
      <c r="A1387">
        <v>1535</v>
      </c>
      <c r="B1387">
        <v>106.82490200000001</v>
      </c>
      <c r="C1387" s="3">
        <v>1</v>
      </c>
      <c r="D1387">
        <v>99.395783000000009</v>
      </c>
      <c r="E1387" s="5">
        <v>2</v>
      </c>
      <c r="P1387">
        <v>2</v>
      </c>
      <c r="Q1387" t="str">
        <f>CONCATENATE(C1387,E1387,G1387,I1387)</f>
        <v>12</v>
      </c>
    </row>
    <row r="1388" spans="1:17" x14ac:dyDescent="0.25">
      <c r="A1388">
        <v>1536</v>
      </c>
      <c r="B1388">
        <v>106.853837</v>
      </c>
      <c r="C1388" s="3">
        <v>1</v>
      </c>
      <c r="D1388">
        <v>99.365987000000004</v>
      </c>
      <c r="E1388" s="5">
        <v>2</v>
      </c>
      <c r="P1388">
        <v>2</v>
      </c>
      <c r="Q1388" t="str">
        <f>CONCATENATE(C1388,E1388,G1388,I1388)</f>
        <v>12</v>
      </c>
    </row>
    <row r="1389" spans="1:17" x14ac:dyDescent="0.25">
      <c r="A1389">
        <v>1537</v>
      </c>
      <c r="D1389">
        <v>99.372250000000008</v>
      </c>
      <c r="E1389" s="5">
        <v>2</v>
      </c>
      <c r="P1389">
        <v>1</v>
      </c>
      <c r="Q1389" t="str">
        <f>CONCATENATE(C1389,E1389,G1389,I1389)</f>
        <v>2</v>
      </c>
    </row>
    <row r="1390" spans="1:17" x14ac:dyDescent="0.25">
      <c r="A1390">
        <v>1538</v>
      </c>
      <c r="D1390">
        <v>99.36664300000001</v>
      </c>
      <c r="E1390" s="5">
        <v>2</v>
      </c>
      <c r="P1390">
        <v>1</v>
      </c>
      <c r="Q1390" t="str">
        <f>CONCATENATE(C1390,E1390,G1390,I1390)</f>
        <v>2</v>
      </c>
    </row>
    <row r="1391" spans="1:17" x14ac:dyDescent="0.25">
      <c r="A1391">
        <v>1539</v>
      </c>
      <c r="D1391">
        <v>99.399268000000006</v>
      </c>
      <c r="E1391" s="5">
        <v>2</v>
      </c>
      <c r="P1391">
        <v>1</v>
      </c>
      <c r="Q1391" t="str">
        <f>CONCATENATE(C1391,E1391,G1391,I1391)</f>
        <v>2</v>
      </c>
    </row>
    <row r="1392" spans="1:17" x14ac:dyDescent="0.25">
      <c r="A1392">
        <v>1540</v>
      </c>
      <c r="D1392">
        <v>99.413359000000014</v>
      </c>
      <c r="E1392" s="5">
        <v>2</v>
      </c>
      <c r="P1392">
        <v>1</v>
      </c>
      <c r="Q1392" t="str">
        <f>CONCATENATE(C1392,E1392,G1392,I1392)</f>
        <v>2</v>
      </c>
    </row>
    <row r="1393" spans="1:17" x14ac:dyDescent="0.25">
      <c r="A1393">
        <v>1541</v>
      </c>
      <c r="D1393">
        <v>99.375582000000009</v>
      </c>
      <c r="E1393" s="5">
        <v>2</v>
      </c>
      <c r="P1393">
        <v>1</v>
      </c>
      <c r="Q1393" t="str">
        <f>CONCATENATE(C1393,E1393,G1393,I1393)</f>
        <v>2</v>
      </c>
    </row>
    <row r="1394" spans="1:17" x14ac:dyDescent="0.25">
      <c r="A1394">
        <v>1542</v>
      </c>
      <c r="D1394">
        <v>99.39401500000001</v>
      </c>
      <c r="E1394" s="5">
        <v>2</v>
      </c>
      <c r="P1394">
        <v>1</v>
      </c>
      <c r="Q1394" t="str">
        <f>CONCATENATE(C1394,E1394,G1394,I1394)</f>
        <v>2</v>
      </c>
    </row>
    <row r="1395" spans="1:17" x14ac:dyDescent="0.25">
      <c r="A1395">
        <v>1543</v>
      </c>
      <c r="D1395">
        <v>99.395783000000009</v>
      </c>
      <c r="E1395" s="5">
        <v>2</v>
      </c>
      <c r="F1395">
        <v>100.51557200000001</v>
      </c>
      <c r="G1395" s="2">
        <v>3</v>
      </c>
      <c r="P1395">
        <v>2</v>
      </c>
      <c r="Q1395" t="str">
        <f>CONCATENATE(C1395,E1395,G1395,I1395)</f>
        <v>23</v>
      </c>
    </row>
    <row r="1396" spans="1:17" x14ac:dyDescent="0.25">
      <c r="A1396">
        <v>1544</v>
      </c>
      <c r="F1396">
        <v>100.444771</v>
      </c>
      <c r="G1396" s="2">
        <v>3</v>
      </c>
      <c r="H1396">
        <v>99.122616000000008</v>
      </c>
      <c r="I1396" s="4">
        <v>4</v>
      </c>
      <c r="P1396">
        <v>2</v>
      </c>
      <c r="Q1396" t="str">
        <f>CONCATENATE(C1396,E1396,G1396,I1396)</f>
        <v>34</v>
      </c>
    </row>
    <row r="1397" spans="1:17" x14ac:dyDescent="0.25">
      <c r="A1397">
        <v>1545</v>
      </c>
      <c r="F1397">
        <v>100.52532300000001</v>
      </c>
      <c r="G1397" s="2">
        <v>3</v>
      </c>
      <c r="H1397">
        <v>99.088578000000012</v>
      </c>
      <c r="I1397" s="4">
        <v>4</v>
      </c>
      <c r="P1397">
        <v>2</v>
      </c>
      <c r="Q1397" t="str">
        <f>CONCATENATE(C1397,E1397,G1397,I1397)</f>
        <v>34</v>
      </c>
    </row>
    <row r="1398" spans="1:17" x14ac:dyDescent="0.25">
      <c r="A1398">
        <v>1546</v>
      </c>
      <c r="F1398">
        <v>100.51603</v>
      </c>
      <c r="G1398" s="2">
        <v>3</v>
      </c>
      <c r="H1398">
        <v>99.111304000000004</v>
      </c>
      <c r="I1398" s="4">
        <v>4</v>
      </c>
      <c r="P1398">
        <v>2</v>
      </c>
      <c r="Q1398" t="str">
        <f>CONCATENATE(C1398,E1398,G1398,I1398)</f>
        <v>34</v>
      </c>
    </row>
    <row r="1399" spans="1:17" x14ac:dyDescent="0.25">
      <c r="A1399">
        <v>1547</v>
      </c>
      <c r="F1399">
        <v>100.51017100000001</v>
      </c>
      <c r="G1399" s="2">
        <v>3</v>
      </c>
      <c r="H1399">
        <v>99.134433999999999</v>
      </c>
      <c r="I1399" s="4">
        <v>4</v>
      </c>
      <c r="P1399">
        <v>2</v>
      </c>
      <c r="Q1399" t="str">
        <f>CONCATENATE(C1399,E1399,G1399,I1399)</f>
        <v>34</v>
      </c>
    </row>
    <row r="1400" spans="1:17" x14ac:dyDescent="0.25">
      <c r="A1400">
        <v>1548</v>
      </c>
      <c r="F1400">
        <v>100.504414</v>
      </c>
      <c r="G1400" s="2">
        <v>3</v>
      </c>
      <c r="H1400">
        <v>99.09150600000001</v>
      </c>
      <c r="I1400" s="4">
        <v>4</v>
      </c>
      <c r="P1400">
        <v>2</v>
      </c>
      <c r="Q1400" t="str">
        <f>CONCATENATE(C1400,E1400,G1400,I1400)</f>
        <v>34</v>
      </c>
    </row>
    <row r="1401" spans="1:17" x14ac:dyDescent="0.25">
      <c r="A1401">
        <v>1549</v>
      </c>
      <c r="F1401">
        <v>100.48951400000001</v>
      </c>
      <c r="G1401" s="2">
        <v>3</v>
      </c>
      <c r="H1401">
        <v>99.087619000000004</v>
      </c>
      <c r="I1401" s="4">
        <v>4</v>
      </c>
      <c r="P1401">
        <v>2</v>
      </c>
      <c r="Q1401" t="str">
        <f>CONCATENATE(C1401,E1401,G1401,I1401)</f>
        <v>34</v>
      </c>
    </row>
    <row r="1402" spans="1:17" x14ac:dyDescent="0.25">
      <c r="A1402">
        <v>1550</v>
      </c>
      <c r="B1402">
        <v>83.411549000000008</v>
      </c>
      <c r="C1402" s="3">
        <v>1</v>
      </c>
      <c r="F1402">
        <v>100.51557200000001</v>
      </c>
      <c r="G1402" s="2">
        <v>3</v>
      </c>
      <c r="H1402">
        <v>99.115292000000011</v>
      </c>
      <c r="I1402" s="4">
        <v>4</v>
      </c>
      <c r="P1402">
        <v>3</v>
      </c>
      <c r="Q1402" t="str">
        <f>CONCATENATE(C1402,E1402,G1402,I1402)</f>
        <v>134</v>
      </c>
    </row>
    <row r="1403" spans="1:17" x14ac:dyDescent="0.25">
      <c r="A1403">
        <v>1551</v>
      </c>
      <c r="B1403">
        <v>83.390994000000006</v>
      </c>
      <c r="C1403" s="3">
        <v>1</v>
      </c>
      <c r="H1403">
        <v>99.082164000000006</v>
      </c>
      <c r="I1403" s="4">
        <v>4</v>
      </c>
      <c r="P1403">
        <v>2</v>
      </c>
      <c r="Q1403" t="str">
        <f>CONCATENATE(C1403,E1403,G1403,I1403)</f>
        <v>14</v>
      </c>
    </row>
    <row r="1404" spans="1:17" x14ac:dyDescent="0.25">
      <c r="A1404">
        <v>1552</v>
      </c>
      <c r="B1404">
        <v>83.358167000000009</v>
      </c>
      <c r="C1404" s="3">
        <v>1</v>
      </c>
      <c r="H1404">
        <v>99.122616000000008</v>
      </c>
      <c r="I1404" s="4">
        <v>4</v>
      </c>
      <c r="P1404">
        <v>2</v>
      </c>
      <c r="Q1404" t="str">
        <f>CONCATENATE(C1404,E1404,G1404,I1404)</f>
        <v>14</v>
      </c>
    </row>
    <row r="1405" spans="1:17" x14ac:dyDescent="0.25">
      <c r="A1405">
        <v>1553</v>
      </c>
      <c r="B1405">
        <v>83.324835000000007</v>
      </c>
      <c r="C1405" s="3">
        <v>1</v>
      </c>
      <c r="P1405">
        <v>1</v>
      </c>
      <c r="Q1405" t="str">
        <f>CONCATENATE(C1405,E1405,G1405,I1405)</f>
        <v>1</v>
      </c>
    </row>
    <row r="1406" spans="1:17" x14ac:dyDescent="0.25">
      <c r="A1406">
        <v>1554</v>
      </c>
      <c r="B1406">
        <v>83.375642000000013</v>
      </c>
      <c r="C1406" s="3">
        <v>1</v>
      </c>
      <c r="P1406">
        <v>1</v>
      </c>
      <c r="Q1406" t="str">
        <f>CONCATENATE(C1406,E1406,G1406,I1406)</f>
        <v>1</v>
      </c>
    </row>
    <row r="1407" spans="1:17" x14ac:dyDescent="0.25">
      <c r="A1407">
        <v>1555</v>
      </c>
      <c r="B1407">
        <v>83.394580000000005</v>
      </c>
      <c r="C1407" s="3">
        <v>1</v>
      </c>
      <c r="P1407">
        <v>1</v>
      </c>
      <c r="Q1407" t="str">
        <f>CONCATENATE(C1407,E1407,G1407,I1407)</f>
        <v>1</v>
      </c>
    </row>
    <row r="1408" spans="1:17" x14ac:dyDescent="0.25">
      <c r="A1408">
        <v>1556</v>
      </c>
      <c r="B1408">
        <v>83.406044000000009</v>
      </c>
      <c r="C1408" s="3">
        <v>1</v>
      </c>
      <c r="P1408">
        <v>1</v>
      </c>
      <c r="Q1408" t="str">
        <f>CONCATENATE(C1408,E1408,G1408,I1408)</f>
        <v>1</v>
      </c>
    </row>
    <row r="1409" spans="1:17" x14ac:dyDescent="0.25">
      <c r="A1409">
        <v>1557</v>
      </c>
      <c r="B1409">
        <v>83.392812000000006</v>
      </c>
      <c r="C1409" s="3">
        <v>1</v>
      </c>
      <c r="D1409">
        <v>77.779108000000008</v>
      </c>
      <c r="E1409" s="5">
        <v>2</v>
      </c>
      <c r="P1409">
        <v>2</v>
      </c>
      <c r="Q1409" t="str">
        <f>CONCATENATE(C1409,E1409,G1409,I1409)</f>
        <v>12</v>
      </c>
    </row>
    <row r="1410" spans="1:17" x14ac:dyDescent="0.25">
      <c r="A1410">
        <v>1558</v>
      </c>
      <c r="B1410">
        <v>83.411549000000008</v>
      </c>
      <c r="C1410" s="3">
        <v>1</v>
      </c>
      <c r="D1410">
        <v>77.740726000000009</v>
      </c>
      <c r="E1410" s="5">
        <v>2</v>
      </c>
      <c r="P1410">
        <v>2</v>
      </c>
      <c r="Q1410" t="str">
        <f>CONCATENATE(C1410,E1410,G1410,I1410)</f>
        <v>12</v>
      </c>
    </row>
    <row r="1411" spans="1:17" x14ac:dyDescent="0.25">
      <c r="A1411">
        <v>1559</v>
      </c>
      <c r="D1411">
        <v>77.757594000000012</v>
      </c>
      <c r="E1411" s="5">
        <v>2</v>
      </c>
      <c r="P1411">
        <v>1</v>
      </c>
      <c r="Q1411" t="str">
        <f>CONCATENATE(C1411,E1411,G1411,I1411)</f>
        <v>2</v>
      </c>
    </row>
    <row r="1412" spans="1:17" x14ac:dyDescent="0.25">
      <c r="A1412">
        <v>1560</v>
      </c>
      <c r="D1412">
        <v>77.762392000000006</v>
      </c>
      <c r="E1412" s="5">
        <v>2</v>
      </c>
      <c r="P1412">
        <v>1</v>
      </c>
      <c r="Q1412" t="str">
        <f>CONCATENATE(C1412,E1412,G1412,I1412)</f>
        <v>2</v>
      </c>
    </row>
    <row r="1413" spans="1:17" x14ac:dyDescent="0.25">
      <c r="A1413">
        <v>1561</v>
      </c>
      <c r="D1413">
        <v>77.791885000000008</v>
      </c>
      <c r="E1413" s="5">
        <v>2</v>
      </c>
      <c r="P1413">
        <v>1</v>
      </c>
      <c r="Q1413" t="str">
        <f>CONCATENATE(C1413,E1413,G1413,I1413)</f>
        <v>2</v>
      </c>
    </row>
    <row r="1414" spans="1:17" x14ac:dyDescent="0.25">
      <c r="A1414">
        <v>1562</v>
      </c>
      <c r="D1414">
        <v>77.799613000000008</v>
      </c>
      <c r="E1414" s="5">
        <v>2</v>
      </c>
      <c r="P1414">
        <v>1</v>
      </c>
      <c r="Q1414" t="str">
        <f>CONCATENATE(C1414,E1414,G1414,I1414)</f>
        <v>2</v>
      </c>
    </row>
    <row r="1415" spans="1:17" x14ac:dyDescent="0.25">
      <c r="A1415">
        <v>1563</v>
      </c>
      <c r="D1415">
        <v>77.837893000000008</v>
      </c>
      <c r="E1415" s="5">
        <v>2</v>
      </c>
      <c r="P1415">
        <v>1</v>
      </c>
      <c r="Q1415" t="str">
        <f>CONCATENATE(C1415,E1415,G1415,I1415)</f>
        <v>2</v>
      </c>
    </row>
    <row r="1416" spans="1:17" x14ac:dyDescent="0.25">
      <c r="A1416">
        <v>1564</v>
      </c>
      <c r="D1416">
        <v>77.813248000000002</v>
      </c>
      <c r="E1416" s="5">
        <v>2</v>
      </c>
      <c r="P1416">
        <v>1</v>
      </c>
      <c r="Q1416" t="str">
        <f>CONCATENATE(C1416,E1416,G1416,I1416)</f>
        <v>2</v>
      </c>
    </row>
    <row r="1417" spans="1:17" x14ac:dyDescent="0.25">
      <c r="A1417">
        <v>1565</v>
      </c>
      <c r="D1417">
        <v>77.779108000000008</v>
      </c>
      <c r="E1417" s="5">
        <v>2</v>
      </c>
      <c r="P1417">
        <v>1</v>
      </c>
      <c r="Q1417" t="str">
        <f>CONCATENATE(C1417,E1417,G1417,I1417)</f>
        <v>2</v>
      </c>
    </row>
    <row r="1418" spans="1:17" x14ac:dyDescent="0.25">
      <c r="A1418">
        <v>1566</v>
      </c>
      <c r="F1418">
        <v>78.161766</v>
      </c>
      <c r="G1418" s="2">
        <v>3</v>
      </c>
      <c r="P1418">
        <v>1</v>
      </c>
      <c r="Q1418" t="str">
        <f>CONCATENATE(C1418,E1418,G1418,I1418)</f>
        <v>3</v>
      </c>
    </row>
    <row r="1419" spans="1:17" x14ac:dyDescent="0.25">
      <c r="A1419">
        <v>1567</v>
      </c>
      <c r="F1419">
        <v>78.098334000000008</v>
      </c>
      <c r="G1419" s="2">
        <v>3</v>
      </c>
      <c r="H1419">
        <v>76.637450000000001</v>
      </c>
      <c r="I1419" s="4">
        <v>4</v>
      </c>
      <c r="P1419">
        <v>2</v>
      </c>
      <c r="Q1419" t="str">
        <f>CONCATENATE(C1419,E1419,G1419,I1419)</f>
        <v>34</v>
      </c>
    </row>
    <row r="1420" spans="1:17" x14ac:dyDescent="0.25">
      <c r="A1420">
        <v>1568</v>
      </c>
      <c r="F1420">
        <v>78.113434000000012</v>
      </c>
      <c r="G1420" s="2">
        <v>3</v>
      </c>
      <c r="H1420">
        <v>76.678710000000009</v>
      </c>
      <c r="I1420" s="4">
        <v>4</v>
      </c>
      <c r="P1420">
        <v>2</v>
      </c>
      <c r="Q1420" t="str">
        <f>CONCATENATE(C1420,E1420,G1420,I1420)</f>
        <v>34</v>
      </c>
    </row>
    <row r="1421" spans="1:17" x14ac:dyDescent="0.25">
      <c r="A1421">
        <v>1569</v>
      </c>
      <c r="F1421">
        <v>78.09505200000001</v>
      </c>
      <c r="G1421" s="2">
        <v>3</v>
      </c>
      <c r="H1421">
        <v>76.728555</v>
      </c>
      <c r="I1421" s="4">
        <v>4</v>
      </c>
      <c r="P1421">
        <v>2</v>
      </c>
      <c r="Q1421" t="str">
        <f>CONCATENATE(C1421,E1421,G1421,I1421)</f>
        <v>34</v>
      </c>
    </row>
    <row r="1422" spans="1:17" x14ac:dyDescent="0.25">
      <c r="A1422">
        <v>1570</v>
      </c>
      <c r="F1422">
        <v>78.10596000000001</v>
      </c>
      <c r="G1422" s="2">
        <v>3</v>
      </c>
      <c r="H1422">
        <v>76.716587000000004</v>
      </c>
      <c r="I1422" s="4">
        <v>4</v>
      </c>
      <c r="P1422">
        <v>2</v>
      </c>
      <c r="Q1422" t="str">
        <f>CONCATENATE(C1422,E1422,G1422,I1422)</f>
        <v>34</v>
      </c>
    </row>
    <row r="1423" spans="1:17" x14ac:dyDescent="0.25">
      <c r="A1423">
        <v>1571</v>
      </c>
      <c r="B1423">
        <v>64.108676000000017</v>
      </c>
      <c r="C1423" s="3">
        <v>1</v>
      </c>
      <c r="F1423">
        <v>78.152372000000014</v>
      </c>
      <c r="G1423" s="2">
        <v>3</v>
      </c>
      <c r="H1423">
        <v>76.681184000000002</v>
      </c>
      <c r="I1423" s="4">
        <v>4</v>
      </c>
      <c r="P1423">
        <v>3</v>
      </c>
      <c r="Q1423" t="str">
        <f>CONCATENATE(C1423,E1423,G1423,I1423)</f>
        <v>134</v>
      </c>
    </row>
    <row r="1424" spans="1:17" x14ac:dyDescent="0.25">
      <c r="A1424">
        <v>1572</v>
      </c>
      <c r="B1424">
        <v>64.115535000000023</v>
      </c>
      <c r="C1424" s="3">
        <v>1</v>
      </c>
      <c r="F1424">
        <v>78.159694999999999</v>
      </c>
      <c r="G1424" s="2">
        <v>3</v>
      </c>
      <c r="H1424">
        <v>76.682952</v>
      </c>
      <c r="I1424" s="4">
        <v>4</v>
      </c>
      <c r="P1424">
        <v>3</v>
      </c>
      <c r="Q1424" t="str">
        <f>CONCATENATE(C1424,E1424,G1424,I1424)</f>
        <v>134</v>
      </c>
    </row>
    <row r="1425" spans="1:17" x14ac:dyDescent="0.25">
      <c r="A1425">
        <v>1573</v>
      </c>
      <c r="B1425">
        <v>64.119861000000014</v>
      </c>
      <c r="C1425" s="3">
        <v>1</v>
      </c>
      <c r="F1425">
        <v>78.161766</v>
      </c>
      <c r="G1425" s="2">
        <v>3</v>
      </c>
      <c r="H1425">
        <v>76.704113000000007</v>
      </c>
      <c r="I1425" s="4">
        <v>4</v>
      </c>
      <c r="P1425">
        <v>3</v>
      </c>
      <c r="Q1425" t="str">
        <f>CONCATENATE(C1425,E1425,G1425,I1425)</f>
        <v>134</v>
      </c>
    </row>
    <row r="1426" spans="1:17" x14ac:dyDescent="0.25">
      <c r="A1426">
        <v>1574</v>
      </c>
      <c r="B1426">
        <v>64.119503000000009</v>
      </c>
      <c r="C1426" s="3">
        <v>1</v>
      </c>
      <c r="H1426">
        <v>76.719465000000014</v>
      </c>
      <c r="I1426" s="4">
        <v>4</v>
      </c>
      <c r="P1426">
        <v>2</v>
      </c>
      <c r="Q1426" t="str">
        <f>CONCATENATE(C1426,E1426,G1426,I1426)</f>
        <v>14</v>
      </c>
    </row>
    <row r="1427" spans="1:17" x14ac:dyDescent="0.25">
      <c r="A1427">
        <v>1575</v>
      </c>
      <c r="B1427">
        <v>64.146308000000005</v>
      </c>
      <c r="C1427" s="3">
        <v>1</v>
      </c>
      <c r="H1427">
        <v>76.678710000000009</v>
      </c>
      <c r="I1427" s="4">
        <v>4</v>
      </c>
      <c r="P1427">
        <v>2</v>
      </c>
      <c r="Q1427" t="str">
        <f>CONCATENATE(C1427,E1427,G1427,I1427)</f>
        <v>14</v>
      </c>
    </row>
    <row r="1428" spans="1:17" x14ac:dyDescent="0.25">
      <c r="A1428">
        <v>1576</v>
      </c>
      <c r="B1428">
        <v>64.130378000000007</v>
      </c>
      <c r="C1428" s="3">
        <v>1</v>
      </c>
      <c r="P1428">
        <v>1</v>
      </c>
      <c r="Q1428" t="str">
        <f>CONCATENATE(C1428,E1428,G1428,I1428)</f>
        <v>1</v>
      </c>
    </row>
    <row r="1429" spans="1:17" x14ac:dyDescent="0.25">
      <c r="A1429">
        <v>1577</v>
      </c>
      <c r="B1429">
        <v>64.139759000000012</v>
      </c>
      <c r="C1429" s="3">
        <v>1</v>
      </c>
      <c r="P1429">
        <v>1</v>
      </c>
      <c r="Q1429" t="str">
        <f>CONCATENATE(C1429,E1429,G1429,I1429)</f>
        <v>1</v>
      </c>
    </row>
    <row r="1430" spans="1:17" x14ac:dyDescent="0.25">
      <c r="A1430">
        <v>1578</v>
      </c>
      <c r="B1430">
        <v>64.151462000000009</v>
      </c>
      <c r="C1430" s="3">
        <v>1</v>
      </c>
      <c r="P1430">
        <v>1</v>
      </c>
      <c r="Q1430" t="str">
        <f>CONCATENATE(C1430,E1430,G1430,I1430)</f>
        <v>1</v>
      </c>
    </row>
    <row r="1431" spans="1:17" x14ac:dyDescent="0.25">
      <c r="A1431">
        <v>1579</v>
      </c>
      <c r="B1431">
        <v>64.128578000000005</v>
      </c>
      <c r="C1431" s="3">
        <v>1</v>
      </c>
      <c r="D1431">
        <v>57.094825000000014</v>
      </c>
      <c r="E1431" s="5">
        <v>2</v>
      </c>
      <c r="P1431">
        <v>2</v>
      </c>
      <c r="Q1431" t="str">
        <f>CONCATENATE(C1431,E1431,G1431,I1431)</f>
        <v>12</v>
      </c>
    </row>
    <row r="1432" spans="1:17" x14ac:dyDescent="0.25">
      <c r="A1432">
        <v>1580</v>
      </c>
      <c r="B1432">
        <v>64.108676000000017</v>
      </c>
      <c r="C1432" s="3">
        <v>1</v>
      </c>
      <c r="D1432">
        <v>57.089771000000013</v>
      </c>
      <c r="E1432" s="5">
        <v>2</v>
      </c>
      <c r="P1432">
        <v>2</v>
      </c>
      <c r="Q1432" t="str">
        <f>CONCATENATE(C1432,E1432,G1432,I1432)</f>
        <v>12</v>
      </c>
    </row>
    <row r="1433" spans="1:17" x14ac:dyDescent="0.25">
      <c r="A1433">
        <v>1581</v>
      </c>
      <c r="B1433">
        <v>64.108676000000017</v>
      </c>
      <c r="C1433" s="3">
        <v>1</v>
      </c>
      <c r="D1433">
        <v>57.080803000000017</v>
      </c>
      <c r="E1433" s="5">
        <v>2</v>
      </c>
      <c r="P1433">
        <v>2</v>
      </c>
      <c r="Q1433" t="str">
        <f>CONCATENATE(C1433,E1433,G1433,I1433)</f>
        <v>12</v>
      </c>
    </row>
    <row r="1434" spans="1:17" x14ac:dyDescent="0.25">
      <c r="A1434">
        <v>1582</v>
      </c>
      <c r="D1434">
        <v>57.089927000000017</v>
      </c>
      <c r="E1434" s="5">
        <v>2</v>
      </c>
      <c r="P1434">
        <v>1</v>
      </c>
      <c r="Q1434" t="str">
        <f>CONCATENATE(C1434,E1434,G1434,I1434)</f>
        <v>2</v>
      </c>
    </row>
    <row r="1435" spans="1:17" x14ac:dyDescent="0.25">
      <c r="A1435">
        <v>1583</v>
      </c>
      <c r="D1435">
        <v>57.085857000000011</v>
      </c>
      <c r="E1435" s="5">
        <v>2</v>
      </c>
      <c r="P1435">
        <v>1</v>
      </c>
      <c r="Q1435" t="str">
        <f>CONCATENATE(C1435,E1435,G1435,I1435)</f>
        <v>2</v>
      </c>
    </row>
    <row r="1436" spans="1:17" x14ac:dyDescent="0.25">
      <c r="A1436">
        <v>1584</v>
      </c>
      <c r="D1436">
        <v>57.135181000000017</v>
      </c>
      <c r="E1436" s="5">
        <v>2</v>
      </c>
      <c r="P1436">
        <v>1</v>
      </c>
      <c r="Q1436" t="str">
        <f>CONCATENATE(C1436,E1436,G1436,I1436)</f>
        <v>2</v>
      </c>
    </row>
    <row r="1437" spans="1:17" x14ac:dyDescent="0.25">
      <c r="A1437">
        <v>1585</v>
      </c>
      <c r="D1437">
        <v>57.120338000000011</v>
      </c>
      <c r="E1437" s="5">
        <v>2</v>
      </c>
      <c r="P1437">
        <v>1</v>
      </c>
      <c r="Q1437" t="str">
        <f>CONCATENATE(C1437,E1437,G1437,I1437)</f>
        <v>2</v>
      </c>
    </row>
    <row r="1438" spans="1:17" x14ac:dyDescent="0.25">
      <c r="A1438">
        <v>1586</v>
      </c>
      <c r="D1438">
        <v>57.069927000000014</v>
      </c>
      <c r="E1438" s="5">
        <v>2</v>
      </c>
      <c r="P1438">
        <v>1</v>
      </c>
      <c r="Q1438" t="str">
        <f>CONCATENATE(C1438,E1438,G1438,I1438)</f>
        <v>2</v>
      </c>
    </row>
    <row r="1439" spans="1:17" x14ac:dyDescent="0.25">
      <c r="A1439">
        <v>1587</v>
      </c>
      <c r="D1439">
        <v>57.073383000000014</v>
      </c>
      <c r="E1439" s="5">
        <v>2</v>
      </c>
      <c r="P1439">
        <v>1</v>
      </c>
      <c r="Q1439" t="str">
        <f>CONCATENATE(C1439,E1439,G1439,I1439)</f>
        <v>2</v>
      </c>
    </row>
    <row r="1440" spans="1:17" x14ac:dyDescent="0.25">
      <c r="A1440">
        <v>1588</v>
      </c>
      <c r="D1440">
        <v>57.094825000000014</v>
      </c>
      <c r="E1440" s="5">
        <v>2</v>
      </c>
      <c r="F1440">
        <v>58.792411000000016</v>
      </c>
      <c r="G1440" s="2">
        <v>3</v>
      </c>
      <c r="P1440">
        <v>2</v>
      </c>
      <c r="Q1440" t="str">
        <f>CONCATENATE(C1440,E1440,G1440,I1440)</f>
        <v>23</v>
      </c>
    </row>
    <row r="1441" spans="1:17" x14ac:dyDescent="0.25">
      <c r="A1441">
        <v>1589</v>
      </c>
      <c r="F1441">
        <v>58.792411000000016</v>
      </c>
      <c r="G1441" s="2">
        <v>3</v>
      </c>
      <c r="P1441">
        <v>1</v>
      </c>
      <c r="Q1441" t="str">
        <f>CONCATENATE(C1441,E1441,G1441,I1441)</f>
        <v>3</v>
      </c>
    </row>
    <row r="1442" spans="1:17" x14ac:dyDescent="0.25">
      <c r="A1442">
        <v>1590</v>
      </c>
      <c r="F1442">
        <v>58.816951000000017</v>
      </c>
      <c r="G1442" s="2">
        <v>3</v>
      </c>
      <c r="H1442">
        <v>56.080188000000014</v>
      </c>
      <c r="I1442" s="4">
        <v>4</v>
      </c>
      <c r="P1442">
        <v>2</v>
      </c>
      <c r="Q1442" t="str">
        <f>CONCATENATE(C1442,E1442,G1442,I1442)</f>
        <v>34</v>
      </c>
    </row>
    <row r="1443" spans="1:17" x14ac:dyDescent="0.25">
      <c r="A1443">
        <v>1591</v>
      </c>
      <c r="F1443">
        <v>58.810043000000015</v>
      </c>
      <c r="G1443" s="2">
        <v>3</v>
      </c>
      <c r="H1443">
        <v>56.071422000000013</v>
      </c>
      <c r="I1443" s="4">
        <v>4</v>
      </c>
      <c r="P1443">
        <v>2</v>
      </c>
      <c r="Q1443" t="str">
        <f>CONCATENATE(C1443,E1443,G1443,I1443)</f>
        <v>34</v>
      </c>
    </row>
    <row r="1444" spans="1:17" x14ac:dyDescent="0.25">
      <c r="A1444">
        <v>1592</v>
      </c>
      <c r="F1444">
        <v>58.810352000000016</v>
      </c>
      <c r="G1444" s="2">
        <v>3</v>
      </c>
      <c r="H1444">
        <v>56.111782000000012</v>
      </c>
      <c r="I1444" s="4">
        <v>4</v>
      </c>
      <c r="P1444">
        <v>2</v>
      </c>
      <c r="Q1444" t="str">
        <f>CONCATENATE(C1444,E1444,G1444,I1444)</f>
        <v>34</v>
      </c>
    </row>
    <row r="1445" spans="1:17" x14ac:dyDescent="0.25">
      <c r="A1445">
        <v>1593</v>
      </c>
      <c r="F1445">
        <v>58.843547000000015</v>
      </c>
      <c r="G1445" s="2">
        <v>3</v>
      </c>
      <c r="H1445">
        <v>56.150028000000013</v>
      </c>
      <c r="I1445" s="4">
        <v>4</v>
      </c>
      <c r="P1445">
        <v>2</v>
      </c>
      <c r="Q1445" t="str">
        <f>CONCATENATE(C1445,E1445,G1445,I1445)</f>
        <v>34</v>
      </c>
    </row>
    <row r="1446" spans="1:17" x14ac:dyDescent="0.25">
      <c r="A1446">
        <v>1594</v>
      </c>
      <c r="B1446">
        <v>42.03820000000001</v>
      </c>
      <c r="C1446" s="3">
        <v>1</v>
      </c>
      <c r="F1446">
        <v>58.864940000000011</v>
      </c>
      <c r="G1446" s="2">
        <v>3</v>
      </c>
      <c r="H1446">
        <v>56.108589000000016</v>
      </c>
      <c r="I1446" s="4">
        <v>4</v>
      </c>
      <c r="P1446">
        <v>3</v>
      </c>
      <c r="Q1446" t="str">
        <f>CONCATENATE(C1446,E1446,G1446,I1446)</f>
        <v>134</v>
      </c>
    </row>
    <row r="1447" spans="1:17" x14ac:dyDescent="0.25">
      <c r="A1447">
        <v>1595</v>
      </c>
      <c r="B1447">
        <v>42.079643000000011</v>
      </c>
      <c r="C1447" s="3">
        <v>1</v>
      </c>
      <c r="F1447">
        <v>58.864318000000011</v>
      </c>
      <c r="G1447" s="2">
        <v>3</v>
      </c>
      <c r="H1447">
        <v>56.120391000000012</v>
      </c>
      <c r="I1447" s="4">
        <v>4</v>
      </c>
      <c r="P1447">
        <v>3</v>
      </c>
      <c r="Q1447" t="str">
        <f>CONCATENATE(C1447,E1447,G1447,I1447)</f>
        <v>134</v>
      </c>
    </row>
    <row r="1448" spans="1:17" x14ac:dyDescent="0.25">
      <c r="A1448">
        <v>1596</v>
      </c>
      <c r="B1448">
        <v>42.057582000000011</v>
      </c>
      <c r="C1448" s="3">
        <v>1</v>
      </c>
      <c r="F1448">
        <v>58.822105000000015</v>
      </c>
      <c r="G1448" s="2">
        <v>3</v>
      </c>
      <c r="H1448">
        <v>56.15209200000001</v>
      </c>
      <c r="I1448" s="4">
        <v>4</v>
      </c>
      <c r="P1448">
        <v>3</v>
      </c>
      <c r="Q1448" t="str">
        <f>CONCATENATE(C1448,E1448,G1448,I1448)</f>
        <v>134</v>
      </c>
    </row>
    <row r="1449" spans="1:17" x14ac:dyDescent="0.25">
      <c r="A1449">
        <v>1597</v>
      </c>
      <c r="B1449">
        <v>42.063457000000014</v>
      </c>
      <c r="C1449" s="3">
        <v>1</v>
      </c>
      <c r="F1449">
        <v>58.792411000000016</v>
      </c>
      <c r="G1449" s="2">
        <v>3</v>
      </c>
      <c r="H1449">
        <v>56.158069000000012</v>
      </c>
      <c r="I1449" s="4">
        <v>4</v>
      </c>
      <c r="P1449">
        <v>3</v>
      </c>
      <c r="Q1449" t="str">
        <f>CONCATENATE(C1449,E1449,G1449,I1449)</f>
        <v>134</v>
      </c>
    </row>
    <row r="1450" spans="1:17" x14ac:dyDescent="0.25">
      <c r="A1450">
        <v>1598</v>
      </c>
      <c r="B1450">
        <v>42.069538000000016</v>
      </c>
      <c r="C1450" s="3">
        <v>1</v>
      </c>
      <c r="H1450">
        <v>56.132454000000017</v>
      </c>
      <c r="I1450" s="4">
        <v>4</v>
      </c>
      <c r="P1450">
        <v>2</v>
      </c>
      <c r="Q1450" t="str">
        <f>CONCATENATE(C1450,E1450,G1450,I1450)</f>
        <v>14</v>
      </c>
    </row>
    <row r="1451" spans="1:17" x14ac:dyDescent="0.25">
      <c r="A1451">
        <v>1599</v>
      </c>
      <c r="B1451">
        <v>42.066703000000011</v>
      </c>
      <c r="C1451" s="3">
        <v>1</v>
      </c>
      <c r="H1451">
        <v>56.104412000000011</v>
      </c>
      <c r="I1451" s="4">
        <v>4</v>
      </c>
      <c r="P1451">
        <v>2</v>
      </c>
      <c r="Q1451" t="str">
        <f>CONCATENATE(C1451,E1451,G1451,I1451)</f>
        <v>14</v>
      </c>
    </row>
    <row r="1452" spans="1:17" x14ac:dyDescent="0.25">
      <c r="A1452">
        <v>1600</v>
      </c>
      <c r="B1452">
        <v>42.065418000000015</v>
      </c>
      <c r="C1452" s="3">
        <v>1</v>
      </c>
      <c r="H1452">
        <v>56.080188000000014</v>
      </c>
      <c r="I1452" s="4">
        <v>4</v>
      </c>
      <c r="P1452">
        <v>2</v>
      </c>
      <c r="Q1452" t="str">
        <f>CONCATENATE(C1452,E1452,G1452,I1452)</f>
        <v>14</v>
      </c>
    </row>
    <row r="1453" spans="1:17" x14ac:dyDescent="0.25">
      <c r="A1453">
        <v>1601</v>
      </c>
      <c r="B1453">
        <v>42.070880000000017</v>
      </c>
      <c r="C1453" s="3">
        <v>1</v>
      </c>
      <c r="P1453">
        <v>1</v>
      </c>
      <c r="Q1453" t="str">
        <f>CONCATENATE(C1453,E1453,G1453,I1453)</f>
        <v>1</v>
      </c>
    </row>
    <row r="1454" spans="1:17" x14ac:dyDescent="0.25">
      <c r="A1454">
        <v>1602</v>
      </c>
      <c r="B1454">
        <v>42.071498000000012</v>
      </c>
      <c r="C1454" s="3">
        <v>1</v>
      </c>
      <c r="P1454">
        <v>1</v>
      </c>
      <c r="Q1454" t="str">
        <f>CONCATENATE(C1454,E1454,G1454,I1454)</f>
        <v>1</v>
      </c>
    </row>
    <row r="1455" spans="1:17" x14ac:dyDescent="0.25">
      <c r="A1455">
        <v>1603</v>
      </c>
      <c r="B1455">
        <v>42.066860000000013</v>
      </c>
      <c r="C1455" s="3">
        <v>1</v>
      </c>
      <c r="D1455">
        <v>35.244232000000011</v>
      </c>
      <c r="E1455" s="5">
        <v>2</v>
      </c>
      <c r="P1455">
        <v>2</v>
      </c>
      <c r="Q1455" t="str">
        <f>CONCATENATE(C1455,E1455,G1455,I1455)</f>
        <v>12</v>
      </c>
    </row>
    <row r="1456" spans="1:17" x14ac:dyDescent="0.25">
      <c r="A1456">
        <v>1604</v>
      </c>
      <c r="B1456">
        <v>42.025367000000017</v>
      </c>
      <c r="C1456" s="3">
        <v>1</v>
      </c>
      <c r="D1456">
        <v>35.219955000000013</v>
      </c>
      <c r="E1456" s="5">
        <v>2</v>
      </c>
      <c r="P1456">
        <v>2</v>
      </c>
      <c r="Q1456" t="str">
        <f>CONCATENATE(C1456,E1456,G1456,I1456)</f>
        <v>12</v>
      </c>
    </row>
    <row r="1457" spans="1:17" x14ac:dyDescent="0.25">
      <c r="A1457">
        <v>1605</v>
      </c>
      <c r="B1457">
        <v>41.889804000000012</v>
      </c>
      <c r="C1457" s="3">
        <v>1</v>
      </c>
      <c r="D1457">
        <v>35.211759000000015</v>
      </c>
      <c r="E1457" s="5">
        <v>2</v>
      </c>
      <c r="P1457">
        <v>2</v>
      </c>
      <c r="Q1457" t="str">
        <f>CONCATENATE(C1457,E1457,G1457,I1457)</f>
        <v>12</v>
      </c>
    </row>
    <row r="1458" spans="1:17" x14ac:dyDescent="0.25">
      <c r="A1458">
        <v>1606</v>
      </c>
      <c r="B1458">
        <v>42.03820000000001</v>
      </c>
      <c r="C1458" s="3">
        <v>1</v>
      </c>
      <c r="D1458">
        <v>35.162639000000013</v>
      </c>
      <c r="E1458" s="5">
        <v>2</v>
      </c>
      <c r="P1458">
        <v>2</v>
      </c>
      <c r="Q1458" t="str">
        <f>CONCATENATE(C1458,E1458,G1458,I1458)</f>
        <v>12</v>
      </c>
    </row>
    <row r="1459" spans="1:17" x14ac:dyDescent="0.25">
      <c r="A1459">
        <v>1607</v>
      </c>
      <c r="D1459">
        <v>35.175371000000013</v>
      </c>
      <c r="E1459" s="5">
        <v>2</v>
      </c>
      <c r="P1459">
        <v>1</v>
      </c>
      <c r="Q1459" t="str">
        <f>CONCATENATE(C1459,E1459,G1459,I1459)</f>
        <v>2</v>
      </c>
    </row>
    <row r="1460" spans="1:17" x14ac:dyDescent="0.25">
      <c r="A1460">
        <v>1608</v>
      </c>
      <c r="D1460">
        <v>35.215934000000019</v>
      </c>
      <c r="E1460" s="5">
        <v>2</v>
      </c>
      <c r="P1460">
        <v>1</v>
      </c>
      <c r="Q1460" t="str">
        <f>CONCATENATE(C1460,E1460,G1460,I1460)</f>
        <v>2</v>
      </c>
    </row>
    <row r="1461" spans="1:17" x14ac:dyDescent="0.25">
      <c r="A1461">
        <v>1609</v>
      </c>
      <c r="D1461">
        <v>35.191866000000019</v>
      </c>
      <c r="E1461" s="5">
        <v>2</v>
      </c>
      <c r="P1461">
        <v>1</v>
      </c>
      <c r="Q1461" t="str">
        <f>CONCATENATE(C1461,E1461,G1461,I1461)</f>
        <v>2</v>
      </c>
    </row>
    <row r="1462" spans="1:17" x14ac:dyDescent="0.25">
      <c r="A1462">
        <v>1610</v>
      </c>
      <c r="D1462">
        <v>35.197534000000019</v>
      </c>
      <c r="E1462" s="5">
        <v>2</v>
      </c>
      <c r="P1462">
        <v>1</v>
      </c>
      <c r="Q1462" t="str">
        <f>CONCATENATE(C1462,E1462,G1462,I1462)</f>
        <v>2</v>
      </c>
    </row>
    <row r="1463" spans="1:17" x14ac:dyDescent="0.25">
      <c r="A1463">
        <v>1611</v>
      </c>
      <c r="D1463">
        <v>35.181709000000012</v>
      </c>
      <c r="E1463" s="5">
        <v>2</v>
      </c>
      <c r="P1463">
        <v>1</v>
      </c>
      <c r="Q1463" t="str">
        <f>CONCATENATE(C1463,E1463,G1463,I1463)</f>
        <v>2</v>
      </c>
    </row>
    <row r="1464" spans="1:17" x14ac:dyDescent="0.25">
      <c r="A1464">
        <v>1612</v>
      </c>
      <c r="D1464">
        <v>35.244232000000011</v>
      </c>
      <c r="E1464" s="5">
        <v>2</v>
      </c>
      <c r="P1464">
        <v>1</v>
      </c>
      <c r="Q1464" t="str">
        <f>CONCATENATE(C1464,E1464,G1464,I1464)</f>
        <v>2</v>
      </c>
    </row>
    <row r="1465" spans="1:17" x14ac:dyDescent="0.25">
      <c r="A1465">
        <v>1613</v>
      </c>
      <c r="D1465">
        <v>35.244232000000011</v>
      </c>
      <c r="E1465" s="5">
        <v>2</v>
      </c>
      <c r="F1465">
        <v>38.60849000000001</v>
      </c>
      <c r="G1465" s="2">
        <v>3</v>
      </c>
      <c r="P1465">
        <v>2</v>
      </c>
      <c r="Q1465" t="str">
        <f>CONCATENATE(C1465,E1465,G1465,I1465)</f>
        <v>23</v>
      </c>
    </row>
    <row r="1466" spans="1:17" x14ac:dyDescent="0.25">
      <c r="A1466">
        <v>1614</v>
      </c>
      <c r="D1466">
        <v>35.244232000000011</v>
      </c>
      <c r="E1466" s="5">
        <v>2</v>
      </c>
      <c r="F1466">
        <v>38.559726000000012</v>
      </c>
      <c r="G1466" s="2">
        <v>3</v>
      </c>
      <c r="H1466">
        <v>35.767761000000014</v>
      </c>
      <c r="I1466" s="4">
        <v>4</v>
      </c>
      <c r="P1466">
        <v>3</v>
      </c>
      <c r="Q1466" t="str">
        <f>CONCATENATE(C1466,E1466,G1466,I1466)</f>
        <v>234</v>
      </c>
    </row>
    <row r="1467" spans="1:17" x14ac:dyDescent="0.25">
      <c r="A1467">
        <v>1615</v>
      </c>
      <c r="D1467">
        <v>35.244232000000011</v>
      </c>
      <c r="E1467" s="5">
        <v>2</v>
      </c>
      <c r="F1467">
        <v>38.60849000000001</v>
      </c>
      <c r="G1467" s="2">
        <v>3</v>
      </c>
      <c r="H1467">
        <v>35.667095000000018</v>
      </c>
      <c r="I1467" s="4">
        <v>4</v>
      </c>
      <c r="P1467">
        <v>3</v>
      </c>
      <c r="Q1467" t="str">
        <f>CONCATENATE(C1467,E1467,G1467,I1467)</f>
        <v>234</v>
      </c>
    </row>
    <row r="1468" spans="1:17" x14ac:dyDescent="0.25">
      <c r="A1468">
        <v>1616</v>
      </c>
      <c r="F1468">
        <v>38.554573000000012</v>
      </c>
      <c r="G1468" s="2">
        <v>3</v>
      </c>
      <c r="H1468">
        <v>35.685808000000009</v>
      </c>
      <c r="I1468" s="4">
        <v>4</v>
      </c>
      <c r="P1468">
        <v>2</v>
      </c>
      <c r="Q1468" t="str">
        <f>CONCATENATE(C1468,E1468,G1468,I1468)</f>
        <v>34</v>
      </c>
    </row>
    <row r="1469" spans="1:17" x14ac:dyDescent="0.25">
      <c r="A1469">
        <v>1617</v>
      </c>
      <c r="F1469">
        <v>38.561477000000011</v>
      </c>
      <c r="G1469" s="2">
        <v>3</v>
      </c>
      <c r="H1469">
        <v>35.706424000000013</v>
      </c>
      <c r="I1469" s="4">
        <v>4</v>
      </c>
      <c r="P1469">
        <v>2</v>
      </c>
      <c r="Q1469" t="str">
        <f>CONCATENATE(C1469,E1469,G1469,I1469)</f>
        <v>34</v>
      </c>
    </row>
    <row r="1470" spans="1:17" x14ac:dyDescent="0.25">
      <c r="A1470">
        <v>1618</v>
      </c>
      <c r="F1470">
        <v>38.582458000000017</v>
      </c>
      <c r="G1470" s="2">
        <v>3</v>
      </c>
      <c r="H1470">
        <v>35.700187000000014</v>
      </c>
      <c r="I1470" s="4">
        <v>4</v>
      </c>
      <c r="P1470">
        <v>2</v>
      </c>
      <c r="Q1470" t="str">
        <f>CONCATENATE(C1470,E1470,G1470,I1470)</f>
        <v>34</v>
      </c>
    </row>
    <row r="1471" spans="1:17" x14ac:dyDescent="0.25">
      <c r="A1471">
        <v>1619</v>
      </c>
      <c r="B1471">
        <v>23.089054000000019</v>
      </c>
      <c r="C1471" s="3">
        <v>1</v>
      </c>
      <c r="F1471">
        <v>38.609104000000016</v>
      </c>
      <c r="G1471" s="2">
        <v>3</v>
      </c>
      <c r="H1471">
        <v>35.748844000000012</v>
      </c>
      <c r="I1471" s="4">
        <v>4</v>
      </c>
      <c r="P1471">
        <v>3</v>
      </c>
      <c r="Q1471" t="str">
        <f>CONCATENATE(C1471,E1471,G1471,I1471)</f>
        <v>134</v>
      </c>
    </row>
    <row r="1472" spans="1:17" x14ac:dyDescent="0.25">
      <c r="A1472">
        <v>1620</v>
      </c>
      <c r="B1472">
        <v>23.092918000000012</v>
      </c>
      <c r="C1472" s="3">
        <v>1</v>
      </c>
      <c r="F1472">
        <v>38.602558000000016</v>
      </c>
      <c r="G1472" s="2">
        <v>3</v>
      </c>
      <c r="H1472">
        <v>35.739309000000013</v>
      </c>
      <c r="I1472" s="4">
        <v>4</v>
      </c>
      <c r="P1472">
        <v>3</v>
      </c>
      <c r="Q1472" t="str">
        <f>CONCATENATE(C1472,E1472,G1472,I1472)</f>
        <v>134</v>
      </c>
    </row>
    <row r="1473" spans="1:17" x14ac:dyDescent="0.25">
      <c r="A1473">
        <v>1621</v>
      </c>
      <c r="B1473">
        <v>23.10596000000001</v>
      </c>
      <c r="C1473" s="3">
        <v>1</v>
      </c>
      <c r="F1473">
        <v>38.616218000000011</v>
      </c>
      <c r="G1473" s="2">
        <v>3</v>
      </c>
      <c r="H1473">
        <v>35.699930000000009</v>
      </c>
      <c r="I1473" s="4">
        <v>4</v>
      </c>
      <c r="P1473">
        <v>3</v>
      </c>
      <c r="Q1473" t="str">
        <f>CONCATENATE(C1473,E1473,G1473,I1473)</f>
        <v>134</v>
      </c>
    </row>
    <row r="1474" spans="1:17" x14ac:dyDescent="0.25">
      <c r="A1474">
        <v>1622</v>
      </c>
      <c r="B1474">
        <v>23.133380000000017</v>
      </c>
      <c r="C1474" s="3">
        <v>1</v>
      </c>
      <c r="F1474">
        <v>38.587043000000016</v>
      </c>
      <c r="G1474" s="2">
        <v>3</v>
      </c>
      <c r="H1474">
        <v>35.694103000000013</v>
      </c>
      <c r="I1474" s="4">
        <v>4</v>
      </c>
      <c r="P1474">
        <v>3</v>
      </c>
      <c r="Q1474" t="str">
        <f>CONCATENATE(C1474,E1474,G1474,I1474)</f>
        <v>134</v>
      </c>
    </row>
    <row r="1475" spans="1:17" x14ac:dyDescent="0.25">
      <c r="A1475">
        <v>1623</v>
      </c>
      <c r="B1475">
        <v>23.147968000000013</v>
      </c>
      <c r="C1475" s="3">
        <v>1</v>
      </c>
      <c r="F1475">
        <v>38.60849000000001</v>
      </c>
      <c r="G1475" s="2">
        <v>3</v>
      </c>
      <c r="H1475">
        <v>35.666013000000014</v>
      </c>
      <c r="I1475" s="4">
        <v>4</v>
      </c>
      <c r="P1475">
        <v>3</v>
      </c>
      <c r="Q1475" t="str">
        <f>CONCATENATE(C1475,E1475,G1475,I1475)</f>
        <v>134</v>
      </c>
    </row>
    <row r="1476" spans="1:17" x14ac:dyDescent="0.25">
      <c r="A1476">
        <v>1624</v>
      </c>
      <c r="B1476">
        <v>23.117042000000012</v>
      </c>
      <c r="C1476" s="3">
        <v>1</v>
      </c>
      <c r="H1476">
        <v>35.687868000000009</v>
      </c>
      <c r="I1476" s="4">
        <v>4</v>
      </c>
      <c r="P1476">
        <v>2</v>
      </c>
      <c r="Q1476" t="str">
        <f>CONCATENATE(C1476,E1476,G1476,I1476)</f>
        <v>14</v>
      </c>
    </row>
    <row r="1477" spans="1:17" x14ac:dyDescent="0.25">
      <c r="A1477">
        <v>1625</v>
      </c>
      <c r="B1477">
        <v>23.112556000000012</v>
      </c>
      <c r="C1477" s="3">
        <v>1</v>
      </c>
      <c r="H1477">
        <v>35.707405000000008</v>
      </c>
      <c r="I1477" s="4">
        <v>4</v>
      </c>
      <c r="P1477">
        <v>2</v>
      </c>
      <c r="Q1477" t="str">
        <f>CONCATENATE(C1477,E1477,G1477,I1477)</f>
        <v>14</v>
      </c>
    </row>
    <row r="1478" spans="1:17" x14ac:dyDescent="0.25">
      <c r="A1478">
        <v>1626</v>
      </c>
      <c r="B1478">
        <v>23.109928000000011</v>
      </c>
      <c r="C1478" s="3">
        <v>1</v>
      </c>
      <c r="H1478">
        <v>35.724723000000012</v>
      </c>
      <c r="I1478" s="4">
        <v>4</v>
      </c>
      <c r="P1478">
        <v>2</v>
      </c>
      <c r="Q1478" t="str">
        <f>CONCATENATE(C1478,E1478,G1478,I1478)</f>
        <v>14</v>
      </c>
    </row>
    <row r="1479" spans="1:17" x14ac:dyDescent="0.25">
      <c r="A1479">
        <v>1627</v>
      </c>
      <c r="B1479">
        <v>23.10894900000001</v>
      </c>
      <c r="C1479" s="3">
        <v>1</v>
      </c>
      <c r="H1479">
        <v>35.722969000000013</v>
      </c>
      <c r="I1479" s="4">
        <v>4</v>
      </c>
      <c r="P1479">
        <v>2</v>
      </c>
      <c r="Q1479" t="str">
        <f>CONCATENATE(C1479,E1479,G1479,I1479)</f>
        <v>14</v>
      </c>
    </row>
    <row r="1480" spans="1:17" x14ac:dyDescent="0.25">
      <c r="A1480">
        <v>1628</v>
      </c>
      <c r="B1480">
        <v>23.108846000000014</v>
      </c>
      <c r="C1480" s="3">
        <v>1</v>
      </c>
      <c r="H1480">
        <v>35.767761000000014</v>
      </c>
      <c r="I1480" s="4">
        <v>4</v>
      </c>
      <c r="P1480">
        <v>2</v>
      </c>
      <c r="Q1480" t="str">
        <f>CONCATENATE(C1480,E1480,G1480,I1480)</f>
        <v>14</v>
      </c>
    </row>
    <row r="1481" spans="1:17" x14ac:dyDescent="0.25">
      <c r="A1481">
        <v>1629</v>
      </c>
      <c r="B1481">
        <v>23.092403000000019</v>
      </c>
      <c r="C1481" s="3">
        <v>1</v>
      </c>
      <c r="P1481">
        <v>1</v>
      </c>
      <c r="Q1481" t="str">
        <f>CONCATENATE(C1481,E1481,G1481,I1481)</f>
        <v>1</v>
      </c>
    </row>
    <row r="1482" spans="1:17" x14ac:dyDescent="0.25">
      <c r="A1482">
        <v>1630</v>
      </c>
      <c r="B1482">
        <v>23.084053000000011</v>
      </c>
      <c r="C1482" s="3">
        <v>1</v>
      </c>
      <c r="D1482">
        <v>17.994427000000016</v>
      </c>
      <c r="E1482" s="5">
        <v>2</v>
      </c>
      <c r="P1482">
        <v>2</v>
      </c>
      <c r="Q1482" t="str">
        <f>CONCATENATE(C1482,E1482,G1482,I1482)</f>
        <v>12</v>
      </c>
    </row>
    <row r="1483" spans="1:17" x14ac:dyDescent="0.25">
      <c r="A1483">
        <v>1631</v>
      </c>
      <c r="B1483">
        <v>23.089517000000015</v>
      </c>
      <c r="C1483" s="3">
        <v>1</v>
      </c>
      <c r="D1483">
        <v>17.951439000000015</v>
      </c>
      <c r="E1483" s="5">
        <v>2</v>
      </c>
      <c r="P1483">
        <v>2</v>
      </c>
      <c r="Q1483" t="str">
        <f>CONCATENATE(C1483,E1483,G1483,I1483)</f>
        <v>12</v>
      </c>
    </row>
    <row r="1484" spans="1:17" x14ac:dyDescent="0.25">
      <c r="A1484">
        <v>1632</v>
      </c>
      <c r="B1484">
        <v>23.071991000000011</v>
      </c>
      <c r="C1484" s="3">
        <v>1</v>
      </c>
      <c r="D1484">
        <v>17.969016000000011</v>
      </c>
      <c r="E1484" s="5">
        <v>2</v>
      </c>
      <c r="P1484">
        <v>2</v>
      </c>
      <c r="Q1484" t="str">
        <f>CONCATENATE(C1484,E1484,G1484,I1484)</f>
        <v>12</v>
      </c>
    </row>
    <row r="1485" spans="1:17" x14ac:dyDescent="0.25">
      <c r="A1485">
        <v>1633</v>
      </c>
      <c r="B1485">
        <v>23.07333100000001</v>
      </c>
      <c r="C1485" s="3">
        <v>1</v>
      </c>
      <c r="D1485">
        <v>17.963242000000015</v>
      </c>
      <c r="E1485" s="5">
        <v>2</v>
      </c>
      <c r="P1485">
        <v>2</v>
      </c>
      <c r="Q1485" t="str">
        <f>CONCATENATE(C1485,E1485,G1485,I1485)</f>
        <v>12</v>
      </c>
    </row>
    <row r="1486" spans="1:17" x14ac:dyDescent="0.25">
      <c r="A1486">
        <v>1634</v>
      </c>
      <c r="B1486">
        <v>23.089054000000019</v>
      </c>
      <c r="C1486" s="3">
        <v>1</v>
      </c>
      <c r="D1486">
        <v>17.932831000000014</v>
      </c>
      <c r="E1486" s="5">
        <v>2</v>
      </c>
      <c r="P1486">
        <v>2</v>
      </c>
      <c r="Q1486" t="str">
        <f>CONCATENATE(C1486,E1486,G1486,I1486)</f>
        <v>12</v>
      </c>
    </row>
    <row r="1487" spans="1:17" x14ac:dyDescent="0.25">
      <c r="A1487">
        <v>1635</v>
      </c>
      <c r="B1487">
        <v>23.089054000000019</v>
      </c>
      <c r="C1487" s="3">
        <v>1</v>
      </c>
      <c r="D1487">
        <v>17.941646000000013</v>
      </c>
      <c r="E1487" s="5">
        <v>2</v>
      </c>
      <c r="P1487">
        <v>2</v>
      </c>
      <c r="Q1487" t="str">
        <f>CONCATENATE(C1487,E1487,G1487,I1487)</f>
        <v>12</v>
      </c>
    </row>
    <row r="1488" spans="1:17" x14ac:dyDescent="0.25">
      <c r="A1488">
        <v>1636</v>
      </c>
      <c r="D1488">
        <v>17.962005000000012</v>
      </c>
      <c r="E1488" s="5">
        <v>2</v>
      </c>
      <c r="P1488">
        <v>1</v>
      </c>
      <c r="Q1488" t="str">
        <f>CONCATENATE(C1488,E1488,G1488,I1488)</f>
        <v>2</v>
      </c>
    </row>
    <row r="1489" spans="1:17" x14ac:dyDescent="0.25">
      <c r="A1489">
        <v>1637</v>
      </c>
      <c r="D1489">
        <v>17.961078000000015</v>
      </c>
      <c r="E1489" s="5">
        <v>2</v>
      </c>
      <c r="P1489">
        <v>1</v>
      </c>
      <c r="Q1489" t="str">
        <f>CONCATENATE(C1489,E1489,G1489,I1489)</f>
        <v>2</v>
      </c>
    </row>
    <row r="1490" spans="1:17" x14ac:dyDescent="0.25">
      <c r="A1490">
        <v>1638</v>
      </c>
      <c r="D1490">
        <v>17.949635000000015</v>
      </c>
      <c r="E1490" s="5">
        <v>2</v>
      </c>
      <c r="F1490">
        <v>23.077867000000012</v>
      </c>
      <c r="G1490" s="2">
        <v>3</v>
      </c>
      <c r="P1490">
        <v>2</v>
      </c>
      <c r="Q1490" t="str">
        <f>CONCATENATE(C1490,E1490,G1490,I1490)</f>
        <v>23</v>
      </c>
    </row>
    <row r="1491" spans="1:17" x14ac:dyDescent="0.25">
      <c r="A1491">
        <v>1639</v>
      </c>
      <c r="D1491">
        <v>17.95169700000001</v>
      </c>
      <c r="E1491" s="5">
        <v>2</v>
      </c>
      <c r="F1491">
        <v>23.061220000000013</v>
      </c>
      <c r="G1491" s="2">
        <v>3</v>
      </c>
      <c r="P1491">
        <v>2</v>
      </c>
      <c r="Q1491" t="str">
        <f>CONCATENATE(C1491,E1491,G1491,I1491)</f>
        <v>23</v>
      </c>
    </row>
    <row r="1492" spans="1:17" x14ac:dyDescent="0.25">
      <c r="A1492">
        <v>1640</v>
      </c>
      <c r="D1492">
        <v>17.963139000000012</v>
      </c>
      <c r="E1492" s="5">
        <v>2</v>
      </c>
      <c r="F1492">
        <v>23.008232000000014</v>
      </c>
      <c r="G1492" s="2">
        <v>3</v>
      </c>
      <c r="P1492">
        <v>2</v>
      </c>
      <c r="Q1492" t="str">
        <f>CONCATENATE(C1492,E1492,G1492,I1492)</f>
        <v>23</v>
      </c>
    </row>
    <row r="1493" spans="1:17" x14ac:dyDescent="0.25">
      <c r="A1493">
        <v>1641</v>
      </c>
      <c r="D1493">
        <v>17.960511000000011</v>
      </c>
      <c r="E1493" s="5">
        <v>2</v>
      </c>
      <c r="F1493">
        <v>23.006790000000009</v>
      </c>
      <c r="G1493" s="2">
        <v>3</v>
      </c>
      <c r="P1493">
        <v>2</v>
      </c>
      <c r="Q1493" t="str">
        <f>CONCATENATE(C1493,E1493,G1493,I1493)</f>
        <v>23</v>
      </c>
    </row>
    <row r="1494" spans="1:17" x14ac:dyDescent="0.25">
      <c r="A1494">
        <v>1642</v>
      </c>
      <c r="D1494">
        <v>17.995818000000014</v>
      </c>
      <c r="E1494" s="5">
        <v>2</v>
      </c>
      <c r="F1494">
        <v>23.056581000000008</v>
      </c>
      <c r="G1494" s="2">
        <v>3</v>
      </c>
      <c r="H1494">
        <v>20.203433000000018</v>
      </c>
      <c r="I1494" s="4">
        <v>4</v>
      </c>
      <c r="P1494">
        <v>3</v>
      </c>
      <c r="Q1494" t="str">
        <f>CONCATENATE(C1494,E1494,G1494,I1494)</f>
        <v>234</v>
      </c>
    </row>
    <row r="1495" spans="1:17" x14ac:dyDescent="0.25">
      <c r="A1495">
        <v>1643</v>
      </c>
      <c r="D1495">
        <v>17.997468000000012</v>
      </c>
      <c r="E1495" s="5">
        <v>2</v>
      </c>
      <c r="F1495">
        <v>23.058385000000015</v>
      </c>
      <c r="G1495" s="2">
        <v>3</v>
      </c>
      <c r="H1495">
        <v>20.203433000000018</v>
      </c>
      <c r="I1495" s="4">
        <v>4</v>
      </c>
      <c r="P1495">
        <v>3</v>
      </c>
      <c r="Q1495" t="str">
        <f>CONCATENATE(C1495,E1495,G1495,I1495)</f>
        <v>234</v>
      </c>
    </row>
    <row r="1496" spans="1:17" x14ac:dyDescent="0.25">
      <c r="A1496">
        <v>1644</v>
      </c>
      <c r="D1496">
        <v>17.994890000000012</v>
      </c>
      <c r="E1496" s="5">
        <v>2</v>
      </c>
      <c r="F1496">
        <v>23.063179000000012</v>
      </c>
      <c r="G1496" s="2">
        <v>3</v>
      </c>
      <c r="H1496">
        <v>20.203433000000018</v>
      </c>
      <c r="I1496" s="4">
        <v>4</v>
      </c>
      <c r="P1496">
        <v>3</v>
      </c>
      <c r="Q1496" t="str">
        <f>CONCATENATE(C1496,E1496,G1496,I1496)</f>
        <v>234</v>
      </c>
    </row>
    <row r="1497" spans="1:17" x14ac:dyDescent="0.25">
      <c r="A1497">
        <v>1645</v>
      </c>
      <c r="D1497">
        <v>17.984530000000014</v>
      </c>
      <c r="E1497" s="5">
        <v>2</v>
      </c>
      <c r="F1497">
        <v>23.052661000000015</v>
      </c>
      <c r="G1497" s="2">
        <v>3</v>
      </c>
      <c r="H1497">
        <v>20.203433000000018</v>
      </c>
      <c r="I1497" s="4">
        <v>4</v>
      </c>
      <c r="P1497">
        <v>3</v>
      </c>
      <c r="Q1497" t="str">
        <f>CONCATENATE(C1497,E1497,G1497,I1497)</f>
        <v>234</v>
      </c>
    </row>
    <row r="1498" spans="1:17" x14ac:dyDescent="0.25">
      <c r="A1498">
        <v>1646</v>
      </c>
      <c r="B1498">
        <v>11.831970000000013</v>
      </c>
      <c r="C1498" s="3">
        <v>1</v>
      </c>
      <c r="D1498">
        <v>17.994427000000016</v>
      </c>
      <c r="E1498" s="5">
        <v>2</v>
      </c>
      <c r="F1498">
        <v>23.044262000000018</v>
      </c>
      <c r="G1498" s="2">
        <v>3</v>
      </c>
      <c r="H1498">
        <v>20.203433000000018</v>
      </c>
      <c r="I1498" s="4">
        <v>4</v>
      </c>
      <c r="P1498">
        <v>4</v>
      </c>
      <c r="Q1498" t="str">
        <f>CONCATENATE(C1498,E1498,G1498,I1498)</f>
        <v>1234</v>
      </c>
    </row>
    <row r="1499" spans="1:17" x14ac:dyDescent="0.25">
      <c r="A1499">
        <v>1647</v>
      </c>
      <c r="B1499">
        <v>11.831970000000013</v>
      </c>
      <c r="C1499" s="3">
        <v>1</v>
      </c>
      <c r="F1499">
        <v>23.011634000000015</v>
      </c>
      <c r="G1499" s="2">
        <v>3</v>
      </c>
      <c r="H1499">
        <v>20.203433000000018</v>
      </c>
      <c r="I1499" s="4">
        <v>4</v>
      </c>
      <c r="P1499">
        <v>3</v>
      </c>
      <c r="Q1499" t="str">
        <f>CONCATENATE(C1499,E1499,G1499,I1499)</f>
        <v>134</v>
      </c>
    </row>
    <row r="1500" spans="1:17" x14ac:dyDescent="0.25">
      <c r="A1500">
        <v>1648</v>
      </c>
      <c r="B1500">
        <v>11.831970000000013</v>
      </c>
      <c r="C1500" s="3">
        <v>1</v>
      </c>
      <c r="F1500">
        <v>23.077867000000012</v>
      </c>
      <c r="G1500" s="2">
        <v>3</v>
      </c>
      <c r="H1500">
        <v>20.203433000000018</v>
      </c>
      <c r="I1500" s="4">
        <v>4</v>
      </c>
      <c r="J1500">
        <v>38.97970200000001</v>
      </c>
      <c r="K1500" t="s">
        <v>22</v>
      </c>
      <c r="Q1500" t="str">
        <f>CONCATENATE(C1500,E1500,G1500,I1500)</f>
        <v>134</v>
      </c>
    </row>
    <row r="1501" spans="1:17" x14ac:dyDescent="0.25">
      <c r="A1501">
        <v>1674</v>
      </c>
      <c r="Q1501" t="str">
        <f>CONCATENATE(C1501,E1501,G1501,I1501)</f>
        <v/>
      </c>
    </row>
    <row r="1502" spans="1:17" x14ac:dyDescent="0.25">
      <c r="A1502">
        <v>1675</v>
      </c>
      <c r="Q1502" t="str">
        <f>CONCATENATE(C1502,E1502,G1502,I1502)</f>
        <v/>
      </c>
    </row>
    <row r="1503" spans="1:17" x14ac:dyDescent="0.25">
      <c r="A1503">
        <v>1676</v>
      </c>
      <c r="J1503">
        <v>38.571063000000009</v>
      </c>
      <c r="K1503" t="s">
        <v>22</v>
      </c>
      <c r="Q1503" t="str">
        <f>CONCATENATE(C1503,E1503,G1503,I1503)</f>
        <v/>
      </c>
    </row>
    <row r="1504" spans="1:17" x14ac:dyDescent="0.25">
      <c r="A1504">
        <v>1677</v>
      </c>
      <c r="B1504">
        <v>71.026317000000006</v>
      </c>
      <c r="C1504" s="3">
        <v>1</v>
      </c>
      <c r="P1504">
        <v>1</v>
      </c>
      <c r="Q1504" t="str">
        <f>CONCATENATE(C1504,E1504,G1504,I1504)</f>
        <v>1</v>
      </c>
    </row>
    <row r="1505" spans="1:17" x14ac:dyDescent="0.25">
      <c r="A1505">
        <v>1678</v>
      </c>
      <c r="B1505">
        <v>71.024645000000007</v>
      </c>
      <c r="C1505" s="3">
        <v>1</v>
      </c>
      <c r="P1505">
        <v>1</v>
      </c>
      <c r="Q1505" t="str">
        <f>CONCATENATE(C1505,E1505,G1505,I1505)</f>
        <v>1</v>
      </c>
    </row>
    <row r="1506" spans="1:17" x14ac:dyDescent="0.25">
      <c r="A1506">
        <v>1679</v>
      </c>
      <c r="B1506">
        <v>71.044713000000002</v>
      </c>
      <c r="C1506" s="3">
        <v>1</v>
      </c>
      <c r="P1506">
        <v>1</v>
      </c>
      <c r="Q1506" t="str">
        <f>CONCATENATE(C1506,E1506,G1506,I1506)</f>
        <v>1</v>
      </c>
    </row>
    <row r="1507" spans="1:17" x14ac:dyDescent="0.25">
      <c r="A1507">
        <v>1680</v>
      </c>
      <c r="B1507">
        <v>71.039341000000007</v>
      </c>
      <c r="C1507" s="3">
        <v>1</v>
      </c>
      <c r="P1507">
        <v>1</v>
      </c>
      <c r="Q1507" t="str">
        <f>CONCATENATE(C1507,E1507,G1507,I1507)</f>
        <v>1</v>
      </c>
    </row>
    <row r="1508" spans="1:17" x14ac:dyDescent="0.25">
      <c r="A1508">
        <v>1681</v>
      </c>
      <c r="B1508">
        <v>71.018057000000013</v>
      </c>
      <c r="C1508" s="3">
        <v>1</v>
      </c>
      <c r="P1508">
        <v>1</v>
      </c>
      <c r="Q1508" t="str">
        <f>CONCATENATE(C1508,E1508,G1508,I1508)</f>
        <v>1</v>
      </c>
    </row>
    <row r="1509" spans="1:17" x14ac:dyDescent="0.25">
      <c r="A1509">
        <v>1682</v>
      </c>
      <c r="B1509">
        <v>71.031993</v>
      </c>
      <c r="C1509" s="3">
        <v>1</v>
      </c>
      <c r="H1509">
        <v>62.761886000000011</v>
      </c>
      <c r="I1509" s="4">
        <v>4</v>
      </c>
      <c r="P1509">
        <v>2</v>
      </c>
      <c r="Q1509" t="str">
        <f>CONCATENATE(C1509,E1509,G1509,I1509)</f>
        <v>14</v>
      </c>
    </row>
    <row r="1510" spans="1:17" x14ac:dyDescent="0.25">
      <c r="A1510">
        <v>1683</v>
      </c>
      <c r="B1510">
        <v>71.042635000000004</v>
      </c>
      <c r="C1510" s="3">
        <v>1</v>
      </c>
      <c r="H1510">
        <v>62.894767000000009</v>
      </c>
      <c r="I1510" s="4">
        <v>4</v>
      </c>
      <c r="P1510">
        <v>2</v>
      </c>
      <c r="Q1510" t="str">
        <f>CONCATENATE(C1510,E1510,G1510,I1510)</f>
        <v>14</v>
      </c>
    </row>
    <row r="1511" spans="1:17" x14ac:dyDescent="0.25">
      <c r="A1511">
        <v>1684</v>
      </c>
      <c r="B1511">
        <v>71.068885000000009</v>
      </c>
      <c r="C1511" s="3">
        <v>1</v>
      </c>
      <c r="H1511">
        <v>62.883567000000014</v>
      </c>
      <c r="I1511" s="4">
        <v>4</v>
      </c>
      <c r="P1511">
        <v>2</v>
      </c>
      <c r="Q1511" t="str">
        <f>CONCATENATE(C1511,E1511,G1511,I1511)</f>
        <v>14</v>
      </c>
    </row>
    <row r="1512" spans="1:17" x14ac:dyDescent="0.25">
      <c r="A1512">
        <v>1685</v>
      </c>
      <c r="B1512">
        <v>71.067111000000011</v>
      </c>
      <c r="C1512" s="3">
        <v>1</v>
      </c>
      <c r="H1512">
        <v>62.851573000000009</v>
      </c>
      <c r="I1512" s="4">
        <v>4</v>
      </c>
      <c r="P1512">
        <v>2</v>
      </c>
      <c r="Q1512" t="str">
        <f>CONCATENATE(C1512,E1512,G1512,I1512)</f>
        <v>14</v>
      </c>
    </row>
    <row r="1513" spans="1:17" x14ac:dyDescent="0.25">
      <c r="A1513">
        <v>1686</v>
      </c>
      <c r="B1513">
        <v>71.014915000000002</v>
      </c>
      <c r="C1513" s="3">
        <v>1</v>
      </c>
      <c r="H1513">
        <v>62.83400300000001</v>
      </c>
      <c r="I1513" s="4">
        <v>4</v>
      </c>
      <c r="P1513">
        <v>2</v>
      </c>
      <c r="Q1513" t="str">
        <f>CONCATENATE(C1513,E1513,G1513,I1513)</f>
        <v>14</v>
      </c>
    </row>
    <row r="1514" spans="1:17" x14ac:dyDescent="0.25">
      <c r="A1514">
        <v>1687</v>
      </c>
      <c r="B1514">
        <v>71.002905000000013</v>
      </c>
      <c r="C1514" s="3">
        <v>1</v>
      </c>
      <c r="H1514">
        <v>62.84879200000001</v>
      </c>
      <c r="I1514" s="4">
        <v>4</v>
      </c>
      <c r="P1514">
        <v>2</v>
      </c>
      <c r="Q1514" t="str">
        <f>CONCATENATE(C1514,E1514,G1514,I1514)</f>
        <v>14</v>
      </c>
    </row>
    <row r="1515" spans="1:17" x14ac:dyDescent="0.25">
      <c r="A1515">
        <v>1688</v>
      </c>
      <c r="B1515">
        <v>70.988158000000013</v>
      </c>
      <c r="C1515" s="3">
        <v>1</v>
      </c>
      <c r="H1515">
        <v>62.853671000000013</v>
      </c>
      <c r="I1515" s="4">
        <v>4</v>
      </c>
      <c r="P1515">
        <v>2</v>
      </c>
      <c r="Q1515" t="str">
        <f>CONCATENATE(C1515,E1515,G1515,I1515)</f>
        <v>14</v>
      </c>
    </row>
    <row r="1516" spans="1:17" x14ac:dyDescent="0.25">
      <c r="A1516">
        <v>1689</v>
      </c>
      <c r="B1516">
        <v>71.082010000000011</v>
      </c>
      <c r="C1516" s="3">
        <v>1</v>
      </c>
      <c r="H1516">
        <v>62.833331000000008</v>
      </c>
      <c r="I1516" s="4">
        <v>4</v>
      </c>
      <c r="P1516">
        <v>2</v>
      </c>
      <c r="Q1516" t="str">
        <f>CONCATENATE(C1516,E1516,G1516,I1516)</f>
        <v>14</v>
      </c>
    </row>
    <row r="1517" spans="1:17" x14ac:dyDescent="0.25">
      <c r="A1517">
        <v>1690</v>
      </c>
      <c r="B1517">
        <v>71.026317000000006</v>
      </c>
      <c r="C1517" s="3">
        <v>1</v>
      </c>
      <c r="H1517">
        <v>62.834312000000011</v>
      </c>
      <c r="I1517" s="4">
        <v>4</v>
      </c>
      <c r="P1517">
        <v>2</v>
      </c>
      <c r="Q1517" t="str">
        <f>CONCATENATE(C1517,E1517,G1517,I1517)</f>
        <v>14</v>
      </c>
    </row>
    <row r="1518" spans="1:17" x14ac:dyDescent="0.25">
      <c r="A1518">
        <v>1691</v>
      </c>
      <c r="F1518">
        <v>69.939214000000007</v>
      </c>
      <c r="G1518" s="2">
        <v>3</v>
      </c>
      <c r="H1518">
        <v>62.810527000000008</v>
      </c>
      <c r="I1518" s="4">
        <v>4</v>
      </c>
      <c r="P1518">
        <v>2</v>
      </c>
      <c r="Q1518" t="str">
        <f>CONCATENATE(C1518,E1518,G1518,I1518)</f>
        <v>34</v>
      </c>
    </row>
    <row r="1519" spans="1:17" x14ac:dyDescent="0.25">
      <c r="A1519">
        <v>1692</v>
      </c>
      <c r="F1519">
        <v>69.939214000000007</v>
      </c>
      <c r="G1519" s="2">
        <v>3</v>
      </c>
      <c r="H1519">
        <v>62.791938000000009</v>
      </c>
      <c r="I1519" s="4">
        <v>4</v>
      </c>
      <c r="P1519">
        <v>2</v>
      </c>
      <c r="Q1519" t="str">
        <f>CONCATENATE(C1519,E1519,G1519,I1519)</f>
        <v>34</v>
      </c>
    </row>
    <row r="1520" spans="1:17" x14ac:dyDescent="0.25">
      <c r="A1520">
        <v>1693</v>
      </c>
      <c r="F1520">
        <v>69.939214000000007</v>
      </c>
      <c r="G1520" s="2">
        <v>3</v>
      </c>
      <c r="H1520">
        <v>62.785152000000011</v>
      </c>
      <c r="I1520" s="4">
        <v>4</v>
      </c>
      <c r="P1520">
        <v>2</v>
      </c>
      <c r="Q1520" t="str">
        <f>CONCATENATE(C1520,E1520,G1520,I1520)</f>
        <v>34</v>
      </c>
    </row>
    <row r="1521" spans="1:17" x14ac:dyDescent="0.25">
      <c r="A1521">
        <v>1694</v>
      </c>
      <c r="F1521">
        <v>69.939214000000007</v>
      </c>
      <c r="G1521" s="2">
        <v>3</v>
      </c>
      <c r="H1521">
        <v>62.714168000000008</v>
      </c>
      <c r="I1521" s="4">
        <v>4</v>
      </c>
      <c r="P1521">
        <v>2</v>
      </c>
      <c r="Q1521" t="str">
        <f>CONCATENATE(C1521,E1521,G1521,I1521)</f>
        <v>34</v>
      </c>
    </row>
    <row r="1522" spans="1:17" x14ac:dyDescent="0.25">
      <c r="A1522">
        <v>1695</v>
      </c>
      <c r="F1522">
        <v>69.939214000000007</v>
      </c>
      <c r="G1522" s="2">
        <v>3</v>
      </c>
      <c r="H1522">
        <v>62.723312000000014</v>
      </c>
      <c r="I1522" s="4">
        <v>4</v>
      </c>
      <c r="P1522">
        <v>2</v>
      </c>
      <c r="Q1522" t="str">
        <f>CONCATENATE(C1522,E1522,G1522,I1522)</f>
        <v>34</v>
      </c>
    </row>
    <row r="1523" spans="1:17" x14ac:dyDescent="0.25">
      <c r="A1523">
        <v>1696</v>
      </c>
      <c r="F1523">
        <v>70.01451800000001</v>
      </c>
      <c r="G1523" s="2">
        <v>3</v>
      </c>
      <c r="P1523">
        <v>1</v>
      </c>
      <c r="Q1523" t="str">
        <f>CONCATENATE(C1523,E1523,G1523,I1523)</f>
        <v>3</v>
      </c>
    </row>
    <row r="1524" spans="1:17" x14ac:dyDescent="0.25">
      <c r="A1524">
        <v>1697</v>
      </c>
      <c r="D1524">
        <v>79.968011000000004</v>
      </c>
      <c r="E1524" s="5">
        <v>2</v>
      </c>
      <c r="F1524">
        <v>69.916308000000001</v>
      </c>
      <c r="G1524" s="2">
        <v>3</v>
      </c>
      <c r="P1524">
        <v>2</v>
      </c>
      <c r="Q1524" t="str">
        <f>CONCATENATE(C1524,E1524,G1524,I1524)</f>
        <v>23</v>
      </c>
    </row>
    <row r="1525" spans="1:17" x14ac:dyDescent="0.25">
      <c r="A1525">
        <v>1698</v>
      </c>
      <c r="D1525">
        <v>79.968011000000004</v>
      </c>
      <c r="E1525" s="5">
        <v>2</v>
      </c>
      <c r="F1525">
        <v>69.904855000000012</v>
      </c>
      <c r="G1525" s="2">
        <v>3</v>
      </c>
      <c r="P1525">
        <v>2</v>
      </c>
      <c r="Q1525" t="str">
        <f>CONCATENATE(C1525,E1525,G1525,I1525)</f>
        <v>23</v>
      </c>
    </row>
    <row r="1526" spans="1:17" x14ac:dyDescent="0.25">
      <c r="A1526">
        <v>1699</v>
      </c>
      <c r="D1526">
        <v>79.968011000000004</v>
      </c>
      <c r="E1526" s="5">
        <v>2</v>
      </c>
      <c r="F1526">
        <v>69.875565000000009</v>
      </c>
      <c r="G1526" s="2">
        <v>3</v>
      </c>
      <c r="P1526">
        <v>2</v>
      </c>
      <c r="Q1526" t="str">
        <f>CONCATENATE(C1526,E1526,G1526,I1526)</f>
        <v>23</v>
      </c>
    </row>
    <row r="1527" spans="1:17" x14ac:dyDescent="0.25">
      <c r="A1527">
        <v>1700</v>
      </c>
      <c r="D1527">
        <v>79.968011000000004</v>
      </c>
      <c r="E1527" s="5">
        <v>2</v>
      </c>
      <c r="F1527">
        <v>69.98132600000001</v>
      </c>
      <c r="G1527" s="2">
        <v>3</v>
      </c>
      <c r="P1527">
        <v>2</v>
      </c>
      <c r="Q1527" t="str">
        <f>CONCATENATE(C1527,E1527,G1527,I1527)</f>
        <v>23</v>
      </c>
    </row>
    <row r="1528" spans="1:17" x14ac:dyDescent="0.25">
      <c r="A1528">
        <v>1701</v>
      </c>
      <c r="D1528">
        <v>79.968011000000004</v>
      </c>
      <c r="E1528" s="5">
        <v>2</v>
      </c>
      <c r="F1528">
        <v>69.939214000000007</v>
      </c>
      <c r="G1528" s="2">
        <v>3</v>
      </c>
      <c r="P1528">
        <v>2</v>
      </c>
      <c r="Q1528" t="str">
        <f>CONCATENATE(C1528,E1528,G1528,I1528)</f>
        <v>23</v>
      </c>
    </row>
    <row r="1529" spans="1:17" x14ac:dyDescent="0.25">
      <c r="A1529">
        <v>1702</v>
      </c>
      <c r="D1529">
        <v>79.968011000000004</v>
      </c>
      <c r="E1529" s="5">
        <v>2</v>
      </c>
      <c r="P1529">
        <v>1</v>
      </c>
      <c r="Q1529" t="str">
        <f>CONCATENATE(C1529,E1529,G1529,I1529)</f>
        <v>2</v>
      </c>
    </row>
    <row r="1530" spans="1:17" x14ac:dyDescent="0.25">
      <c r="A1530">
        <v>1703</v>
      </c>
      <c r="D1530">
        <v>79.968011000000004</v>
      </c>
      <c r="E1530" s="5">
        <v>2</v>
      </c>
      <c r="P1530">
        <v>1</v>
      </c>
      <c r="Q1530" t="str">
        <f>CONCATENATE(C1530,E1530,G1530,I1530)</f>
        <v>2</v>
      </c>
    </row>
    <row r="1531" spans="1:17" x14ac:dyDescent="0.25">
      <c r="A1531">
        <v>1704</v>
      </c>
      <c r="D1531">
        <v>79.968011000000004</v>
      </c>
      <c r="E1531" s="5">
        <v>2</v>
      </c>
      <c r="P1531">
        <v>1</v>
      </c>
      <c r="Q1531" t="str">
        <f>CONCATENATE(C1531,E1531,G1531,I1531)</f>
        <v>2</v>
      </c>
    </row>
    <row r="1532" spans="1:17" x14ac:dyDescent="0.25">
      <c r="A1532">
        <v>1705</v>
      </c>
      <c r="B1532">
        <v>86.840499000000008</v>
      </c>
      <c r="C1532" s="3">
        <v>1</v>
      </c>
      <c r="D1532">
        <v>79.968011000000004</v>
      </c>
      <c r="E1532" s="5">
        <v>2</v>
      </c>
      <c r="P1532">
        <v>2</v>
      </c>
      <c r="Q1532" t="str">
        <f>CONCATENATE(C1532,E1532,G1532,I1532)</f>
        <v>12</v>
      </c>
    </row>
    <row r="1533" spans="1:17" x14ac:dyDescent="0.25">
      <c r="A1533">
        <v>1706</v>
      </c>
      <c r="B1533">
        <v>86.796512000000007</v>
      </c>
      <c r="C1533" s="3">
        <v>1</v>
      </c>
      <c r="D1533">
        <v>79.968011000000004</v>
      </c>
      <c r="E1533" s="5">
        <v>2</v>
      </c>
      <c r="P1533">
        <v>2</v>
      </c>
      <c r="Q1533" t="str">
        <f>CONCATENATE(C1533,E1533,G1533,I1533)</f>
        <v>12</v>
      </c>
    </row>
    <row r="1534" spans="1:17" x14ac:dyDescent="0.25">
      <c r="A1534">
        <v>1707</v>
      </c>
      <c r="B1534">
        <v>86.715430000000012</v>
      </c>
      <c r="C1534" s="3">
        <v>1</v>
      </c>
      <c r="D1534">
        <v>79.968011000000004</v>
      </c>
      <c r="E1534" s="5">
        <v>2</v>
      </c>
      <c r="P1534">
        <v>2</v>
      </c>
      <c r="Q1534" t="str">
        <f>CONCATENATE(C1534,E1534,G1534,I1534)</f>
        <v>12</v>
      </c>
    </row>
    <row r="1535" spans="1:17" x14ac:dyDescent="0.25">
      <c r="A1535">
        <v>1708</v>
      </c>
      <c r="B1535">
        <v>86.710868000000005</v>
      </c>
      <c r="C1535" s="3">
        <v>1</v>
      </c>
      <c r="P1535">
        <v>1</v>
      </c>
      <c r="Q1535" t="str">
        <f>CONCATENATE(C1535,E1535,G1535,I1535)</f>
        <v>1</v>
      </c>
    </row>
    <row r="1536" spans="1:17" x14ac:dyDescent="0.25">
      <c r="A1536">
        <v>1709</v>
      </c>
      <c r="B1536">
        <v>86.71659600000001</v>
      </c>
      <c r="C1536" s="3">
        <v>1</v>
      </c>
      <c r="P1536">
        <v>1</v>
      </c>
      <c r="Q1536" t="str">
        <f>CONCATENATE(C1536,E1536,G1536,I1536)</f>
        <v>1</v>
      </c>
    </row>
    <row r="1537" spans="1:17" x14ac:dyDescent="0.25">
      <c r="A1537">
        <v>1710</v>
      </c>
      <c r="B1537">
        <v>86.732610000000008</v>
      </c>
      <c r="C1537" s="3">
        <v>1</v>
      </c>
      <c r="H1537">
        <v>81.574493000000004</v>
      </c>
      <c r="I1537" s="4">
        <v>4</v>
      </c>
      <c r="P1537">
        <v>2</v>
      </c>
      <c r="Q1537" t="str">
        <f>CONCATENATE(C1537,E1537,G1537,I1537)</f>
        <v>14</v>
      </c>
    </row>
    <row r="1538" spans="1:17" x14ac:dyDescent="0.25">
      <c r="A1538">
        <v>1711</v>
      </c>
      <c r="B1538">
        <v>86.722119000000006</v>
      </c>
      <c r="C1538" s="3">
        <v>1</v>
      </c>
      <c r="H1538">
        <v>81.768481000000008</v>
      </c>
      <c r="I1538" s="4">
        <v>4</v>
      </c>
      <c r="P1538">
        <v>2</v>
      </c>
      <c r="Q1538" t="str">
        <f>CONCATENATE(C1538,E1538,G1538,I1538)</f>
        <v>14</v>
      </c>
    </row>
    <row r="1539" spans="1:17" x14ac:dyDescent="0.25">
      <c r="A1539">
        <v>1712</v>
      </c>
      <c r="B1539">
        <v>86.688622000000009</v>
      </c>
      <c r="C1539" s="3">
        <v>1</v>
      </c>
      <c r="H1539">
        <v>81.665306000000001</v>
      </c>
      <c r="I1539" s="4">
        <v>4</v>
      </c>
      <c r="P1539">
        <v>2</v>
      </c>
      <c r="Q1539" t="str">
        <f>CONCATENATE(C1539,E1539,G1539,I1539)</f>
        <v>14</v>
      </c>
    </row>
    <row r="1540" spans="1:17" x14ac:dyDescent="0.25">
      <c r="A1540">
        <v>1713</v>
      </c>
      <c r="B1540">
        <v>86.67027800000001</v>
      </c>
      <c r="C1540" s="3">
        <v>1</v>
      </c>
      <c r="H1540">
        <v>81.621267000000003</v>
      </c>
      <c r="I1540" s="4">
        <v>4</v>
      </c>
      <c r="P1540">
        <v>2</v>
      </c>
      <c r="Q1540" t="str">
        <f>CONCATENATE(C1540,E1540,G1540,I1540)</f>
        <v>14</v>
      </c>
    </row>
    <row r="1541" spans="1:17" x14ac:dyDescent="0.25">
      <c r="A1541">
        <v>1714</v>
      </c>
      <c r="B1541">
        <v>86.702863000000008</v>
      </c>
      <c r="C1541" s="3">
        <v>1</v>
      </c>
      <c r="H1541">
        <v>81.610169000000013</v>
      </c>
      <c r="I1541" s="4">
        <v>4</v>
      </c>
      <c r="P1541">
        <v>2</v>
      </c>
      <c r="Q1541" t="str">
        <f>CONCATENATE(C1541,E1541,G1541,I1541)</f>
        <v>14</v>
      </c>
    </row>
    <row r="1542" spans="1:17" x14ac:dyDescent="0.25">
      <c r="A1542">
        <v>1715</v>
      </c>
      <c r="B1542">
        <v>86.840499000000008</v>
      </c>
      <c r="C1542" s="3">
        <v>1</v>
      </c>
      <c r="H1542">
        <v>81.589697000000001</v>
      </c>
      <c r="I1542" s="4">
        <v>4</v>
      </c>
      <c r="P1542">
        <v>2</v>
      </c>
      <c r="Q1542" t="str">
        <f>CONCATENATE(C1542,E1542,G1542,I1542)</f>
        <v>14</v>
      </c>
    </row>
    <row r="1543" spans="1:17" x14ac:dyDescent="0.25">
      <c r="A1543">
        <v>1716</v>
      </c>
      <c r="F1543">
        <v>85.592246000000003</v>
      </c>
      <c r="G1543" s="2">
        <v>3</v>
      </c>
      <c r="H1543">
        <v>81.610067000000001</v>
      </c>
      <c r="I1543" s="4">
        <v>4</v>
      </c>
      <c r="P1543">
        <v>2</v>
      </c>
      <c r="Q1543" t="str">
        <f>CONCATENATE(C1543,E1543,G1543,I1543)</f>
        <v>34</v>
      </c>
    </row>
    <row r="1544" spans="1:17" x14ac:dyDescent="0.25">
      <c r="A1544">
        <v>1717</v>
      </c>
      <c r="F1544">
        <v>85.592246000000003</v>
      </c>
      <c r="G1544" s="2">
        <v>3</v>
      </c>
      <c r="H1544">
        <v>81.598108000000011</v>
      </c>
      <c r="I1544" s="4">
        <v>4</v>
      </c>
      <c r="P1544">
        <v>2</v>
      </c>
      <c r="Q1544" t="str">
        <f>CONCATENATE(C1544,E1544,G1544,I1544)</f>
        <v>34</v>
      </c>
    </row>
    <row r="1545" spans="1:17" x14ac:dyDescent="0.25">
      <c r="A1545">
        <v>1718</v>
      </c>
      <c r="F1545">
        <v>85.569898000000009</v>
      </c>
      <c r="G1545" s="2">
        <v>3</v>
      </c>
      <c r="H1545">
        <v>81.591166000000001</v>
      </c>
      <c r="I1545" s="4">
        <v>4</v>
      </c>
      <c r="P1545">
        <v>2</v>
      </c>
      <c r="Q1545" t="str">
        <f>CONCATENATE(C1545,E1545,G1545,I1545)</f>
        <v>34</v>
      </c>
    </row>
    <row r="1546" spans="1:17" x14ac:dyDescent="0.25">
      <c r="A1546">
        <v>1719</v>
      </c>
      <c r="F1546">
        <v>85.561435000000003</v>
      </c>
      <c r="G1546" s="2">
        <v>3</v>
      </c>
      <c r="H1546">
        <v>81.600795000000005</v>
      </c>
      <c r="I1546" s="4">
        <v>4</v>
      </c>
      <c r="P1546">
        <v>2</v>
      </c>
      <c r="Q1546" t="str">
        <f>CONCATENATE(C1546,E1546,G1546,I1546)</f>
        <v>34</v>
      </c>
    </row>
    <row r="1547" spans="1:17" x14ac:dyDescent="0.25">
      <c r="A1547">
        <v>1720</v>
      </c>
      <c r="D1547">
        <v>99.988206000000005</v>
      </c>
      <c r="E1547" s="5">
        <v>2</v>
      </c>
      <c r="F1547">
        <v>85.57070800000001</v>
      </c>
      <c r="G1547" s="2">
        <v>3</v>
      </c>
      <c r="H1547">
        <v>81.635052000000002</v>
      </c>
      <c r="I1547" s="4">
        <v>4</v>
      </c>
      <c r="P1547">
        <v>3</v>
      </c>
      <c r="Q1547" t="str">
        <f>CONCATENATE(C1547,E1547,G1547,I1547)</f>
        <v>234</v>
      </c>
    </row>
    <row r="1548" spans="1:17" x14ac:dyDescent="0.25">
      <c r="A1548">
        <v>1721</v>
      </c>
      <c r="D1548">
        <v>100.021907</v>
      </c>
      <c r="E1548" s="5">
        <v>2</v>
      </c>
      <c r="F1548">
        <v>85.578006000000002</v>
      </c>
      <c r="G1548" s="2">
        <v>3</v>
      </c>
      <c r="H1548">
        <v>81.574493000000004</v>
      </c>
      <c r="I1548" s="4">
        <v>4</v>
      </c>
      <c r="P1548">
        <v>3</v>
      </c>
      <c r="Q1548" t="str">
        <f>CONCATENATE(C1548,E1548,G1548,I1548)</f>
        <v>234</v>
      </c>
    </row>
    <row r="1549" spans="1:17" x14ac:dyDescent="0.25">
      <c r="A1549">
        <v>1722</v>
      </c>
      <c r="D1549">
        <v>99.953237999999999</v>
      </c>
      <c r="E1549" s="5">
        <v>2</v>
      </c>
      <c r="F1549">
        <v>85.550996000000012</v>
      </c>
      <c r="G1549" s="2">
        <v>3</v>
      </c>
      <c r="P1549">
        <v>2</v>
      </c>
      <c r="Q1549" t="str">
        <f>CONCATENATE(C1549,E1549,G1549,I1549)</f>
        <v>23</v>
      </c>
    </row>
    <row r="1550" spans="1:17" x14ac:dyDescent="0.25">
      <c r="A1550">
        <v>1723</v>
      </c>
      <c r="D1550">
        <v>99.970319000000003</v>
      </c>
      <c r="E1550" s="5">
        <v>2</v>
      </c>
      <c r="F1550">
        <v>85.53979600000001</v>
      </c>
      <c r="G1550" s="2">
        <v>3</v>
      </c>
      <c r="P1550">
        <v>2</v>
      </c>
      <c r="Q1550" t="str">
        <f>CONCATENATE(C1550,E1550,G1550,I1550)</f>
        <v>23</v>
      </c>
    </row>
    <row r="1551" spans="1:17" x14ac:dyDescent="0.25">
      <c r="A1551">
        <v>1724</v>
      </c>
      <c r="D1551">
        <v>99.955014000000006</v>
      </c>
      <c r="E1551" s="5">
        <v>2</v>
      </c>
      <c r="F1551">
        <v>85.585860000000011</v>
      </c>
      <c r="G1551" s="2">
        <v>3</v>
      </c>
      <c r="P1551">
        <v>2</v>
      </c>
      <c r="Q1551" t="str">
        <f>CONCATENATE(C1551,E1551,G1551,I1551)</f>
        <v>23</v>
      </c>
    </row>
    <row r="1552" spans="1:17" x14ac:dyDescent="0.25">
      <c r="A1552">
        <v>1725</v>
      </c>
      <c r="D1552">
        <v>100.01587600000001</v>
      </c>
      <c r="E1552" s="5">
        <v>2</v>
      </c>
      <c r="F1552">
        <v>85.592246000000003</v>
      </c>
      <c r="G1552" s="2">
        <v>3</v>
      </c>
      <c r="P1552">
        <v>2</v>
      </c>
      <c r="Q1552" t="str">
        <f>CONCATENATE(C1552,E1552,G1552,I1552)</f>
        <v>23</v>
      </c>
    </row>
    <row r="1553" spans="1:17" x14ac:dyDescent="0.25">
      <c r="A1553">
        <v>1726</v>
      </c>
      <c r="D1553">
        <v>99.956737000000004</v>
      </c>
      <c r="E1553" s="5">
        <v>2</v>
      </c>
      <c r="P1553">
        <v>1</v>
      </c>
      <c r="Q1553" t="str">
        <f>CONCATENATE(C1553,E1553,G1553,I1553)</f>
        <v>2</v>
      </c>
    </row>
    <row r="1554" spans="1:17" x14ac:dyDescent="0.25">
      <c r="A1554">
        <v>1727</v>
      </c>
      <c r="D1554">
        <v>99.953292000000005</v>
      </c>
      <c r="E1554" s="5">
        <v>2</v>
      </c>
      <c r="P1554">
        <v>1</v>
      </c>
      <c r="Q1554" t="str">
        <f>CONCATENATE(C1554,E1554,G1554,I1554)</f>
        <v>2</v>
      </c>
    </row>
    <row r="1555" spans="1:17" x14ac:dyDescent="0.25">
      <c r="A1555">
        <v>1728</v>
      </c>
      <c r="D1555">
        <v>99.987750000000005</v>
      </c>
      <c r="E1555" s="5">
        <v>2</v>
      </c>
      <c r="P1555">
        <v>1</v>
      </c>
      <c r="Q1555" t="str">
        <f>CONCATENATE(C1555,E1555,G1555,I1555)</f>
        <v>2</v>
      </c>
    </row>
    <row r="1556" spans="1:17" x14ac:dyDescent="0.25">
      <c r="A1556">
        <v>1729</v>
      </c>
      <c r="D1556">
        <v>100.091739</v>
      </c>
      <c r="E1556" s="5">
        <v>2</v>
      </c>
      <c r="P1556">
        <v>1</v>
      </c>
      <c r="Q1556" t="str">
        <f>CONCATENATE(C1556,E1556,G1556,I1556)</f>
        <v>2</v>
      </c>
    </row>
    <row r="1557" spans="1:17" x14ac:dyDescent="0.25">
      <c r="A1557">
        <v>1730</v>
      </c>
      <c r="B1557">
        <v>108.868278</v>
      </c>
      <c r="C1557" s="3">
        <v>1</v>
      </c>
      <c r="D1557">
        <v>99.988206000000005</v>
      </c>
      <c r="E1557" s="5">
        <v>2</v>
      </c>
      <c r="P1557">
        <v>2</v>
      </c>
      <c r="Q1557" t="str">
        <f>CONCATENATE(C1557,E1557,G1557,I1557)</f>
        <v>12</v>
      </c>
    </row>
    <row r="1558" spans="1:17" x14ac:dyDescent="0.25">
      <c r="A1558">
        <v>1731</v>
      </c>
      <c r="B1558">
        <v>108.854392</v>
      </c>
      <c r="C1558" s="3">
        <v>1</v>
      </c>
      <c r="P1558">
        <v>1</v>
      </c>
      <c r="Q1558" t="str">
        <f>CONCATENATE(C1558,E1558,G1558,I1558)</f>
        <v>1</v>
      </c>
    </row>
    <row r="1559" spans="1:17" x14ac:dyDescent="0.25">
      <c r="A1559">
        <v>1732</v>
      </c>
      <c r="B1559">
        <v>108.84790700000001</v>
      </c>
      <c r="C1559" s="3">
        <v>1</v>
      </c>
      <c r="P1559">
        <v>1</v>
      </c>
      <c r="Q1559" t="str">
        <f>CONCATENATE(C1559,E1559,G1559,I1559)</f>
        <v>1</v>
      </c>
    </row>
    <row r="1560" spans="1:17" x14ac:dyDescent="0.25">
      <c r="A1560">
        <v>1733</v>
      </c>
      <c r="B1560">
        <v>108.86189200000001</v>
      </c>
      <c r="C1560" s="3">
        <v>1</v>
      </c>
      <c r="P1560">
        <v>1</v>
      </c>
      <c r="Q1560" t="str">
        <f>CONCATENATE(C1560,E1560,G1560,I1560)</f>
        <v>1</v>
      </c>
    </row>
    <row r="1561" spans="1:17" x14ac:dyDescent="0.25">
      <c r="A1561">
        <v>1734</v>
      </c>
      <c r="B1561">
        <v>108.857837</v>
      </c>
      <c r="C1561" s="3">
        <v>1</v>
      </c>
      <c r="H1561">
        <v>103.40027500000001</v>
      </c>
      <c r="I1561" s="4">
        <v>4</v>
      </c>
      <c r="P1561">
        <v>2</v>
      </c>
      <c r="Q1561" t="str">
        <f>CONCATENATE(C1561,E1561,G1561,I1561)</f>
        <v>14</v>
      </c>
    </row>
    <row r="1562" spans="1:17" x14ac:dyDescent="0.25">
      <c r="A1562">
        <v>1735</v>
      </c>
      <c r="B1562">
        <v>108.82454600000001</v>
      </c>
      <c r="C1562" s="3">
        <v>1</v>
      </c>
      <c r="H1562">
        <v>103.44745500000001</v>
      </c>
      <c r="I1562" s="4">
        <v>4</v>
      </c>
      <c r="P1562">
        <v>2</v>
      </c>
      <c r="Q1562" t="str">
        <f>CONCATENATE(C1562,E1562,G1562,I1562)</f>
        <v>14</v>
      </c>
    </row>
    <row r="1563" spans="1:17" x14ac:dyDescent="0.25">
      <c r="A1563">
        <v>1736</v>
      </c>
      <c r="B1563">
        <v>108.80001700000001</v>
      </c>
      <c r="C1563" s="3">
        <v>1</v>
      </c>
      <c r="H1563">
        <v>103.42318200000001</v>
      </c>
      <c r="I1563" s="4">
        <v>4</v>
      </c>
      <c r="P1563">
        <v>2</v>
      </c>
      <c r="Q1563" t="str">
        <f>CONCATENATE(C1563,E1563,G1563,I1563)</f>
        <v>14</v>
      </c>
    </row>
    <row r="1564" spans="1:17" x14ac:dyDescent="0.25">
      <c r="A1564">
        <v>1737</v>
      </c>
      <c r="B1564">
        <v>108.868278</v>
      </c>
      <c r="C1564" s="3">
        <v>1</v>
      </c>
      <c r="F1564">
        <v>107.119449</v>
      </c>
      <c r="G1564" s="2">
        <v>3</v>
      </c>
      <c r="H1564">
        <v>103.40676400000001</v>
      </c>
      <c r="I1564" s="4">
        <v>4</v>
      </c>
      <c r="P1564">
        <v>3</v>
      </c>
      <c r="Q1564" t="str">
        <f>CONCATENATE(C1564,E1564,G1564,I1564)</f>
        <v>134</v>
      </c>
    </row>
    <row r="1565" spans="1:17" x14ac:dyDescent="0.25">
      <c r="A1565">
        <v>1738</v>
      </c>
      <c r="F1565">
        <v>107.18314600000001</v>
      </c>
      <c r="G1565" s="2">
        <v>3</v>
      </c>
      <c r="H1565">
        <v>103.42216800000001</v>
      </c>
      <c r="I1565" s="4">
        <v>4</v>
      </c>
      <c r="P1565">
        <v>2</v>
      </c>
      <c r="Q1565" t="str">
        <f>CONCATENATE(C1565,E1565,G1565,I1565)</f>
        <v>34</v>
      </c>
    </row>
    <row r="1566" spans="1:17" x14ac:dyDescent="0.25">
      <c r="A1566">
        <v>1739</v>
      </c>
      <c r="F1566">
        <v>107.143619</v>
      </c>
      <c r="G1566" s="2">
        <v>3</v>
      </c>
      <c r="H1566">
        <v>103.441478</v>
      </c>
      <c r="I1566" s="4">
        <v>4</v>
      </c>
      <c r="P1566">
        <v>2</v>
      </c>
      <c r="Q1566" t="str">
        <f>CONCATENATE(C1566,E1566,G1566,I1566)</f>
        <v>34</v>
      </c>
    </row>
    <row r="1567" spans="1:17" x14ac:dyDescent="0.25">
      <c r="A1567">
        <v>1740</v>
      </c>
      <c r="F1567">
        <v>107.124515</v>
      </c>
      <c r="G1567" s="2">
        <v>3</v>
      </c>
      <c r="H1567">
        <v>103.49853800000001</v>
      </c>
      <c r="I1567" s="4">
        <v>4</v>
      </c>
      <c r="P1567">
        <v>2</v>
      </c>
      <c r="Q1567" t="str">
        <f>CONCATENATE(C1567,E1567,G1567,I1567)</f>
        <v>34</v>
      </c>
    </row>
    <row r="1568" spans="1:17" x14ac:dyDescent="0.25">
      <c r="A1568">
        <v>1741</v>
      </c>
      <c r="F1568">
        <v>107.169414</v>
      </c>
      <c r="G1568" s="2">
        <v>3</v>
      </c>
      <c r="H1568">
        <v>103.519114</v>
      </c>
      <c r="I1568" s="4">
        <v>4</v>
      </c>
      <c r="P1568">
        <v>2</v>
      </c>
      <c r="Q1568" t="str">
        <f>CONCATENATE(C1568,E1568,G1568,I1568)</f>
        <v>34</v>
      </c>
    </row>
    <row r="1569" spans="1:17" x14ac:dyDescent="0.25">
      <c r="A1569">
        <v>1742</v>
      </c>
      <c r="F1569">
        <v>107.12329800000001</v>
      </c>
      <c r="G1569" s="2">
        <v>3</v>
      </c>
      <c r="H1569">
        <v>103.549975</v>
      </c>
      <c r="I1569" s="4">
        <v>4</v>
      </c>
      <c r="P1569">
        <v>2</v>
      </c>
      <c r="Q1569" t="str">
        <f>CONCATENATE(C1569,E1569,G1569,I1569)</f>
        <v>34</v>
      </c>
    </row>
    <row r="1570" spans="1:17" x14ac:dyDescent="0.25">
      <c r="A1570">
        <v>1743</v>
      </c>
      <c r="F1570">
        <v>107.105208</v>
      </c>
      <c r="G1570" s="2">
        <v>3</v>
      </c>
      <c r="H1570">
        <v>103.40027500000001</v>
      </c>
      <c r="I1570" s="4">
        <v>4</v>
      </c>
      <c r="P1570">
        <v>2</v>
      </c>
      <c r="Q1570" t="str">
        <f>CONCATENATE(C1570,E1570,G1570,I1570)</f>
        <v>34</v>
      </c>
    </row>
    <row r="1571" spans="1:17" x14ac:dyDescent="0.25">
      <c r="A1571">
        <v>1744</v>
      </c>
      <c r="F1571">
        <v>107.093146</v>
      </c>
      <c r="G1571" s="2">
        <v>3</v>
      </c>
      <c r="H1571">
        <v>103.40027500000001</v>
      </c>
      <c r="I1571" s="4">
        <v>4</v>
      </c>
      <c r="P1571">
        <v>2</v>
      </c>
      <c r="Q1571" t="str">
        <f>CONCATENATE(C1571,E1571,G1571,I1571)</f>
        <v>34</v>
      </c>
    </row>
    <row r="1572" spans="1:17" x14ac:dyDescent="0.25">
      <c r="A1572">
        <v>1745</v>
      </c>
      <c r="D1572">
        <v>125.76049300000001</v>
      </c>
      <c r="E1572" s="5">
        <v>2</v>
      </c>
      <c r="F1572">
        <v>107.16140300000001</v>
      </c>
      <c r="G1572" s="2">
        <v>3</v>
      </c>
      <c r="P1572">
        <v>2</v>
      </c>
      <c r="Q1572" t="str">
        <f>CONCATENATE(C1572,E1572,G1572,I1572)</f>
        <v>23</v>
      </c>
    </row>
    <row r="1573" spans="1:17" x14ac:dyDescent="0.25">
      <c r="A1573">
        <v>1746</v>
      </c>
      <c r="D1573">
        <v>125.75815900000001</v>
      </c>
      <c r="E1573" s="5">
        <v>2</v>
      </c>
      <c r="F1573">
        <v>107.119449</v>
      </c>
      <c r="G1573" s="2">
        <v>3</v>
      </c>
      <c r="P1573">
        <v>2</v>
      </c>
      <c r="Q1573" t="str">
        <f>CONCATENATE(C1573,E1573,G1573,I1573)</f>
        <v>23</v>
      </c>
    </row>
    <row r="1574" spans="1:17" x14ac:dyDescent="0.25">
      <c r="A1574">
        <v>1747</v>
      </c>
      <c r="D1574">
        <v>125.77073200000001</v>
      </c>
      <c r="E1574" s="5">
        <v>2</v>
      </c>
      <c r="P1574">
        <v>1</v>
      </c>
      <c r="Q1574" t="str">
        <f>CONCATENATE(C1574,E1574,G1574,I1574)</f>
        <v>2</v>
      </c>
    </row>
    <row r="1575" spans="1:17" x14ac:dyDescent="0.25">
      <c r="A1575">
        <v>1748</v>
      </c>
      <c r="D1575">
        <v>125.73636500000001</v>
      </c>
      <c r="E1575" s="5">
        <v>2</v>
      </c>
      <c r="P1575">
        <v>1</v>
      </c>
      <c r="Q1575" t="str">
        <f>CONCATENATE(C1575,E1575,G1575,I1575)</f>
        <v>2</v>
      </c>
    </row>
    <row r="1576" spans="1:17" x14ac:dyDescent="0.25">
      <c r="A1576">
        <v>1749</v>
      </c>
      <c r="D1576">
        <v>125.72516900000001</v>
      </c>
      <c r="E1576" s="5">
        <v>2</v>
      </c>
      <c r="P1576">
        <v>1</v>
      </c>
      <c r="Q1576" t="str">
        <f>CONCATENATE(C1576,E1576,G1576,I1576)</f>
        <v>2</v>
      </c>
    </row>
    <row r="1577" spans="1:17" x14ac:dyDescent="0.25">
      <c r="A1577">
        <v>1750</v>
      </c>
      <c r="D1577">
        <v>125.74351800000001</v>
      </c>
      <c r="E1577" s="5">
        <v>2</v>
      </c>
      <c r="P1577">
        <v>1</v>
      </c>
      <c r="Q1577" t="str">
        <f>CONCATENATE(C1577,E1577,G1577,I1577)</f>
        <v>2</v>
      </c>
    </row>
    <row r="1578" spans="1:17" x14ac:dyDescent="0.25">
      <c r="A1578">
        <v>1751</v>
      </c>
      <c r="B1578">
        <v>132.06768700000001</v>
      </c>
      <c r="C1578" s="3">
        <v>1</v>
      </c>
      <c r="D1578">
        <v>125.74174400000001</v>
      </c>
      <c r="E1578" s="5">
        <v>2</v>
      </c>
      <c r="P1578">
        <v>2</v>
      </c>
      <c r="Q1578" t="str">
        <f>CONCATENATE(C1578,E1578,G1578,I1578)</f>
        <v>12</v>
      </c>
    </row>
    <row r="1579" spans="1:17" x14ac:dyDescent="0.25">
      <c r="A1579">
        <v>1752</v>
      </c>
      <c r="B1579">
        <v>132.087253</v>
      </c>
      <c r="C1579" s="3">
        <v>1</v>
      </c>
      <c r="D1579">
        <v>125.76049300000001</v>
      </c>
      <c r="E1579" s="5">
        <v>2</v>
      </c>
      <c r="P1579">
        <v>2</v>
      </c>
      <c r="Q1579" t="str">
        <f>CONCATENATE(C1579,E1579,G1579,I1579)</f>
        <v>12</v>
      </c>
    </row>
    <row r="1580" spans="1:17" x14ac:dyDescent="0.25">
      <c r="A1580">
        <v>1753</v>
      </c>
      <c r="B1580">
        <v>132.10665800000001</v>
      </c>
      <c r="C1580" s="3">
        <v>1</v>
      </c>
      <c r="P1580">
        <v>1</v>
      </c>
      <c r="Q1580" t="str">
        <f>CONCATENATE(C1580,E1580,G1580,I1580)</f>
        <v>1</v>
      </c>
    </row>
    <row r="1581" spans="1:17" x14ac:dyDescent="0.25">
      <c r="A1581">
        <v>1754</v>
      </c>
      <c r="B1581">
        <v>132.124393</v>
      </c>
      <c r="C1581" s="3">
        <v>1</v>
      </c>
      <c r="P1581">
        <v>1</v>
      </c>
      <c r="Q1581" t="str">
        <f>CONCATENATE(C1581,E1581,G1581,I1581)</f>
        <v>1</v>
      </c>
    </row>
    <row r="1582" spans="1:17" x14ac:dyDescent="0.25">
      <c r="A1582">
        <v>1755</v>
      </c>
      <c r="B1582">
        <v>132.100829</v>
      </c>
      <c r="C1582" s="3">
        <v>1</v>
      </c>
      <c r="P1582">
        <v>1</v>
      </c>
      <c r="Q1582" t="str">
        <f>CONCATENATE(C1582,E1582,G1582,I1582)</f>
        <v>1</v>
      </c>
    </row>
    <row r="1583" spans="1:17" x14ac:dyDescent="0.25">
      <c r="A1583">
        <v>1756</v>
      </c>
      <c r="B1583">
        <v>132.085982</v>
      </c>
      <c r="C1583" s="3">
        <v>1</v>
      </c>
      <c r="P1583">
        <v>1</v>
      </c>
      <c r="Q1583" t="str">
        <f>CONCATENATE(C1583,E1583,G1583,I1583)</f>
        <v>1</v>
      </c>
    </row>
    <row r="1584" spans="1:17" x14ac:dyDescent="0.25">
      <c r="A1584">
        <v>1757</v>
      </c>
      <c r="B1584">
        <v>132.12688</v>
      </c>
      <c r="C1584" s="3">
        <v>1</v>
      </c>
      <c r="P1584">
        <v>1</v>
      </c>
      <c r="Q1584" t="str">
        <f>CONCATENATE(C1584,E1584,G1584,I1584)</f>
        <v>1</v>
      </c>
    </row>
    <row r="1585" spans="1:17" x14ac:dyDescent="0.25">
      <c r="A1585">
        <v>1758</v>
      </c>
      <c r="B1585">
        <v>132.06768700000001</v>
      </c>
      <c r="C1585" s="3">
        <v>1</v>
      </c>
      <c r="H1585">
        <v>130.897929</v>
      </c>
      <c r="I1585" s="4">
        <v>4</v>
      </c>
      <c r="P1585">
        <v>2</v>
      </c>
      <c r="Q1585" t="str">
        <f>CONCATENATE(C1585,E1585,G1585,I1585)</f>
        <v>14</v>
      </c>
    </row>
    <row r="1586" spans="1:17" x14ac:dyDescent="0.25">
      <c r="A1586">
        <v>1759</v>
      </c>
      <c r="B1586">
        <v>132.06768700000001</v>
      </c>
      <c r="C1586" s="3">
        <v>1</v>
      </c>
      <c r="H1586">
        <v>130.93158199999999</v>
      </c>
      <c r="I1586" s="4">
        <v>4</v>
      </c>
      <c r="P1586">
        <v>2</v>
      </c>
      <c r="Q1586" t="str">
        <f>CONCATENATE(C1586,E1586,G1586,I1586)</f>
        <v>14</v>
      </c>
    </row>
    <row r="1587" spans="1:17" x14ac:dyDescent="0.25">
      <c r="A1587">
        <v>1760</v>
      </c>
      <c r="F1587">
        <v>132.53826000000001</v>
      </c>
      <c r="G1587" s="2">
        <v>3</v>
      </c>
      <c r="H1587">
        <v>130.91668600000003</v>
      </c>
      <c r="I1587" s="4">
        <v>4</v>
      </c>
      <c r="P1587">
        <v>2</v>
      </c>
      <c r="Q1587" t="str">
        <f>CONCATENATE(C1587,E1587,G1587,I1587)</f>
        <v>34</v>
      </c>
    </row>
    <row r="1588" spans="1:17" x14ac:dyDescent="0.25">
      <c r="A1588">
        <v>1761</v>
      </c>
      <c r="F1588">
        <v>132.61180000000002</v>
      </c>
      <c r="G1588" s="2">
        <v>3</v>
      </c>
      <c r="H1588">
        <v>130.91262699999999</v>
      </c>
      <c r="I1588" s="4">
        <v>4</v>
      </c>
      <c r="P1588">
        <v>2</v>
      </c>
      <c r="Q1588" t="str">
        <f>CONCATENATE(C1588,E1588,G1588,I1588)</f>
        <v>34</v>
      </c>
    </row>
    <row r="1589" spans="1:17" x14ac:dyDescent="0.25">
      <c r="A1589">
        <v>1762</v>
      </c>
      <c r="F1589">
        <v>132.55954600000001</v>
      </c>
      <c r="G1589" s="2">
        <v>3</v>
      </c>
      <c r="H1589">
        <v>130.896365</v>
      </c>
      <c r="I1589" s="4">
        <v>4</v>
      </c>
      <c r="P1589">
        <v>2</v>
      </c>
      <c r="Q1589" t="str">
        <f>CONCATENATE(C1589,E1589,G1589,I1589)</f>
        <v>34</v>
      </c>
    </row>
    <row r="1590" spans="1:17" x14ac:dyDescent="0.25">
      <c r="A1590">
        <v>1763</v>
      </c>
      <c r="F1590">
        <v>132.56674100000001</v>
      </c>
      <c r="G1590" s="2">
        <v>3</v>
      </c>
      <c r="H1590">
        <v>130.92940400000001</v>
      </c>
      <c r="I1590" s="4">
        <v>4</v>
      </c>
      <c r="P1590">
        <v>2</v>
      </c>
      <c r="Q1590" t="str">
        <f>CONCATENATE(C1590,E1590,G1590,I1590)</f>
        <v>34</v>
      </c>
    </row>
    <row r="1591" spans="1:17" x14ac:dyDescent="0.25">
      <c r="A1591">
        <v>1764</v>
      </c>
      <c r="F1591">
        <v>132.57014400000003</v>
      </c>
      <c r="G1591" s="2">
        <v>3</v>
      </c>
      <c r="H1591">
        <v>130.95732000000001</v>
      </c>
      <c r="I1591" s="4">
        <v>4</v>
      </c>
      <c r="P1591">
        <v>2</v>
      </c>
      <c r="Q1591" t="str">
        <f>CONCATENATE(C1591,E1591,G1591,I1591)</f>
        <v>34</v>
      </c>
    </row>
    <row r="1592" spans="1:17" x14ac:dyDescent="0.25">
      <c r="A1592">
        <v>1765</v>
      </c>
      <c r="F1592">
        <v>132.56056100000001</v>
      </c>
      <c r="G1592" s="2">
        <v>3</v>
      </c>
      <c r="H1592">
        <v>130.90715299999999</v>
      </c>
      <c r="I1592" s="4">
        <v>4</v>
      </c>
      <c r="P1592">
        <v>2</v>
      </c>
      <c r="Q1592" t="str">
        <f>CONCATENATE(C1592,E1592,G1592,I1592)</f>
        <v>34</v>
      </c>
    </row>
    <row r="1593" spans="1:17" x14ac:dyDescent="0.25">
      <c r="A1593">
        <v>1766</v>
      </c>
      <c r="D1593">
        <v>157.759489</v>
      </c>
      <c r="E1593" s="5">
        <v>2</v>
      </c>
      <c r="F1593">
        <v>132.55073500000003</v>
      </c>
      <c r="G1593" s="2">
        <v>3</v>
      </c>
      <c r="H1593">
        <v>130.897929</v>
      </c>
      <c r="I1593" s="4">
        <v>4</v>
      </c>
      <c r="P1593">
        <v>3</v>
      </c>
      <c r="Q1593" t="str">
        <f>CONCATENATE(C1593,E1593,G1593,I1593)</f>
        <v>234</v>
      </c>
    </row>
    <row r="1594" spans="1:17" x14ac:dyDescent="0.25">
      <c r="A1594">
        <v>1767</v>
      </c>
      <c r="D1594">
        <v>157.723296</v>
      </c>
      <c r="E1594" s="5">
        <v>2</v>
      </c>
      <c r="F1594">
        <v>132.53826000000001</v>
      </c>
      <c r="G1594" s="2">
        <v>3</v>
      </c>
      <c r="P1594">
        <v>2</v>
      </c>
      <c r="Q1594" t="str">
        <f>CONCATENATE(C1594,E1594,G1594,I1594)</f>
        <v>23</v>
      </c>
    </row>
    <row r="1595" spans="1:17" x14ac:dyDescent="0.25">
      <c r="A1595">
        <v>1768</v>
      </c>
      <c r="D1595">
        <v>157.690157</v>
      </c>
      <c r="E1595" s="5">
        <v>2</v>
      </c>
      <c r="P1595">
        <v>1</v>
      </c>
      <c r="Q1595" t="str">
        <f>CONCATENATE(C1595,E1595,G1595,I1595)</f>
        <v>2</v>
      </c>
    </row>
    <row r="1596" spans="1:17" x14ac:dyDescent="0.25">
      <c r="A1596">
        <v>1769</v>
      </c>
      <c r="D1596">
        <v>157.709552</v>
      </c>
      <c r="E1596" s="5">
        <v>2</v>
      </c>
      <c r="P1596">
        <v>1</v>
      </c>
      <c r="Q1596" t="str">
        <f>CONCATENATE(C1596,E1596,G1596,I1596)</f>
        <v>2</v>
      </c>
    </row>
    <row r="1597" spans="1:17" x14ac:dyDescent="0.25">
      <c r="A1597">
        <v>1770</v>
      </c>
      <c r="D1597">
        <v>157.70756599999999</v>
      </c>
      <c r="E1597" s="5">
        <v>2</v>
      </c>
      <c r="P1597">
        <v>1</v>
      </c>
      <c r="Q1597" t="str">
        <f>CONCATENATE(C1597,E1597,G1597,I1597)</f>
        <v>2</v>
      </c>
    </row>
    <row r="1598" spans="1:17" x14ac:dyDescent="0.25">
      <c r="A1598">
        <v>1771</v>
      </c>
      <c r="D1598">
        <v>157.66699499999999</v>
      </c>
      <c r="E1598" s="5">
        <v>2</v>
      </c>
      <c r="P1598">
        <v>1</v>
      </c>
      <c r="Q1598" t="str">
        <f>CONCATENATE(C1598,E1598,G1598,I1598)</f>
        <v>2</v>
      </c>
    </row>
    <row r="1599" spans="1:17" x14ac:dyDescent="0.25">
      <c r="A1599">
        <v>1772</v>
      </c>
      <c r="D1599">
        <v>157.67198500000001</v>
      </c>
      <c r="E1599" s="5">
        <v>2</v>
      </c>
      <c r="P1599">
        <v>1</v>
      </c>
      <c r="Q1599" t="str">
        <f>CONCATENATE(C1599,E1599,G1599,I1599)</f>
        <v>2</v>
      </c>
    </row>
    <row r="1600" spans="1:17" x14ac:dyDescent="0.25">
      <c r="A1600">
        <v>1773</v>
      </c>
      <c r="B1600">
        <v>163.57396399999999</v>
      </c>
      <c r="C1600" s="3">
        <v>1</v>
      </c>
      <c r="D1600">
        <v>157.65711999999999</v>
      </c>
      <c r="E1600" s="5">
        <v>2</v>
      </c>
      <c r="P1600">
        <v>2</v>
      </c>
      <c r="Q1600" t="str">
        <f>CONCATENATE(C1600,E1600,G1600,I1600)</f>
        <v>12</v>
      </c>
    </row>
    <row r="1601" spans="1:17" x14ac:dyDescent="0.25">
      <c r="A1601">
        <v>1774</v>
      </c>
      <c r="B1601">
        <v>163.49236500000001</v>
      </c>
      <c r="C1601" s="3">
        <v>1</v>
      </c>
      <c r="D1601">
        <v>157.759489</v>
      </c>
      <c r="E1601" s="5">
        <v>2</v>
      </c>
      <c r="P1601">
        <v>2</v>
      </c>
      <c r="Q1601" t="str">
        <f>CONCATENATE(C1601,E1601,G1601,I1601)</f>
        <v>12</v>
      </c>
    </row>
    <row r="1602" spans="1:17" x14ac:dyDescent="0.25">
      <c r="A1602">
        <v>1775</v>
      </c>
      <c r="B1602">
        <v>163.50218899999999</v>
      </c>
      <c r="C1602" s="3">
        <v>1</v>
      </c>
      <c r="P1602">
        <v>1</v>
      </c>
      <c r="Q1602" t="str">
        <f>CONCATENATE(C1602,E1602,G1602,I1602)</f>
        <v>1</v>
      </c>
    </row>
    <row r="1603" spans="1:17" x14ac:dyDescent="0.25">
      <c r="A1603">
        <v>1776</v>
      </c>
      <c r="B1603">
        <v>163.464213</v>
      </c>
      <c r="C1603" s="3">
        <v>1</v>
      </c>
      <c r="P1603">
        <v>1</v>
      </c>
      <c r="Q1603" t="str">
        <f>CONCATENATE(C1603,E1603,G1603,I1603)</f>
        <v>1</v>
      </c>
    </row>
    <row r="1604" spans="1:17" x14ac:dyDescent="0.25">
      <c r="A1604">
        <v>1777</v>
      </c>
      <c r="B1604">
        <v>163.47424100000001</v>
      </c>
      <c r="C1604" s="3">
        <v>1</v>
      </c>
      <c r="P1604">
        <v>1</v>
      </c>
      <c r="Q1604" t="str">
        <f>CONCATENATE(C1604,E1604,G1604,I1604)</f>
        <v>1</v>
      </c>
    </row>
    <row r="1605" spans="1:17" x14ac:dyDescent="0.25">
      <c r="A1605">
        <v>1778</v>
      </c>
      <c r="B1605">
        <v>163.3734</v>
      </c>
      <c r="C1605" s="3">
        <v>1</v>
      </c>
      <c r="P1605">
        <v>1</v>
      </c>
      <c r="Q1605" t="str">
        <f>CONCATENATE(C1605,E1605,G1605,I1605)</f>
        <v>1</v>
      </c>
    </row>
    <row r="1606" spans="1:17" x14ac:dyDescent="0.25">
      <c r="A1606">
        <v>1779</v>
      </c>
      <c r="B1606">
        <v>163.38408899999999</v>
      </c>
      <c r="C1606" s="3">
        <v>1</v>
      </c>
      <c r="H1606">
        <v>161.59962899999999</v>
      </c>
      <c r="I1606" s="4">
        <v>4</v>
      </c>
      <c r="P1606">
        <v>2</v>
      </c>
      <c r="Q1606" t="str">
        <f>CONCATENATE(C1606,E1606,G1606,I1606)</f>
        <v>14</v>
      </c>
    </row>
    <row r="1607" spans="1:17" x14ac:dyDescent="0.25">
      <c r="A1607">
        <v>1780</v>
      </c>
      <c r="B1607">
        <v>163.57396399999999</v>
      </c>
      <c r="C1607" s="3">
        <v>1</v>
      </c>
      <c r="F1607">
        <v>163.59580099999999</v>
      </c>
      <c r="G1607" s="2">
        <v>3</v>
      </c>
      <c r="H1607">
        <v>161.68255299999998</v>
      </c>
      <c r="I1607" s="4">
        <v>4</v>
      </c>
      <c r="P1607">
        <v>3</v>
      </c>
      <c r="Q1607" t="str">
        <f>CONCATENATE(C1607,E1607,G1607,I1607)</f>
        <v>134</v>
      </c>
    </row>
    <row r="1608" spans="1:17" x14ac:dyDescent="0.25">
      <c r="A1608">
        <v>1781</v>
      </c>
      <c r="F1608">
        <v>163.695167</v>
      </c>
      <c r="G1608" s="2">
        <v>3</v>
      </c>
      <c r="H1608">
        <v>161.61362800000001</v>
      </c>
      <c r="I1608" s="4">
        <v>4</v>
      </c>
      <c r="P1608">
        <v>2</v>
      </c>
      <c r="Q1608" t="str">
        <f>CONCATENATE(C1608,E1608,G1608,I1608)</f>
        <v>34</v>
      </c>
    </row>
    <row r="1609" spans="1:17" x14ac:dyDescent="0.25">
      <c r="A1609">
        <v>1782</v>
      </c>
      <c r="F1609">
        <v>163.64930200000001</v>
      </c>
      <c r="G1609" s="2">
        <v>3</v>
      </c>
      <c r="H1609">
        <v>161.581964</v>
      </c>
      <c r="I1609" s="4">
        <v>4</v>
      </c>
      <c r="P1609">
        <v>2</v>
      </c>
      <c r="Q1609" t="str">
        <f>CONCATENATE(C1609,E1609,G1609,I1609)</f>
        <v>34</v>
      </c>
    </row>
    <row r="1610" spans="1:17" x14ac:dyDescent="0.25">
      <c r="A1610">
        <v>1783</v>
      </c>
      <c r="F1610">
        <v>163.62349399999999</v>
      </c>
      <c r="G1610" s="2">
        <v>3</v>
      </c>
      <c r="H1610">
        <v>161.585274</v>
      </c>
      <c r="I1610" s="4">
        <v>4</v>
      </c>
      <c r="P1610">
        <v>2</v>
      </c>
      <c r="Q1610" t="str">
        <f>CONCATENATE(C1610,E1610,G1610,I1610)</f>
        <v>34</v>
      </c>
    </row>
    <row r="1611" spans="1:17" x14ac:dyDescent="0.25">
      <c r="A1611">
        <v>1784</v>
      </c>
      <c r="F1611">
        <v>163.60654199999999</v>
      </c>
      <c r="G1611" s="2">
        <v>3</v>
      </c>
      <c r="H1611">
        <v>161.60085100000001</v>
      </c>
      <c r="I1611" s="4">
        <v>4</v>
      </c>
      <c r="P1611">
        <v>2</v>
      </c>
      <c r="Q1611" t="str">
        <f>CONCATENATE(C1611,E1611,G1611,I1611)</f>
        <v>34</v>
      </c>
    </row>
    <row r="1612" spans="1:17" x14ac:dyDescent="0.25">
      <c r="A1612">
        <v>1785</v>
      </c>
      <c r="F1612">
        <v>163.52377300000001</v>
      </c>
      <c r="G1612" s="2">
        <v>3</v>
      </c>
      <c r="H1612">
        <v>161.60400799999999</v>
      </c>
      <c r="I1612" s="4">
        <v>4</v>
      </c>
      <c r="P1612">
        <v>2</v>
      </c>
      <c r="Q1612" t="str">
        <f>CONCATENATE(C1612,E1612,G1612,I1612)</f>
        <v>34</v>
      </c>
    </row>
    <row r="1613" spans="1:17" x14ac:dyDescent="0.25">
      <c r="A1613">
        <v>1786</v>
      </c>
      <c r="F1613">
        <v>163.553552</v>
      </c>
      <c r="G1613" s="2">
        <v>3</v>
      </c>
      <c r="H1613">
        <v>161.612661</v>
      </c>
      <c r="I1613" s="4">
        <v>4</v>
      </c>
      <c r="P1613">
        <v>2</v>
      </c>
      <c r="Q1613" t="str">
        <f>CONCATENATE(C1613,E1613,G1613,I1613)</f>
        <v>34</v>
      </c>
    </row>
    <row r="1614" spans="1:17" x14ac:dyDescent="0.25">
      <c r="A1614">
        <v>1787</v>
      </c>
      <c r="F1614">
        <v>163.60633899999999</v>
      </c>
      <c r="G1614" s="2">
        <v>3</v>
      </c>
      <c r="H1614">
        <v>161.59962899999999</v>
      </c>
      <c r="I1614" s="4">
        <v>4</v>
      </c>
      <c r="P1614">
        <v>2</v>
      </c>
      <c r="Q1614" t="str">
        <f>CONCATENATE(C1614,E1614,G1614,I1614)</f>
        <v>34</v>
      </c>
    </row>
    <row r="1615" spans="1:17" x14ac:dyDescent="0.25">
      <c r="A1615">
        <v>1788</v>
      </c>
      <c r="F1615">
        <v>163.59580099999999</v>
      </c>
      <c r="G1615" s="2">
        <v>3</v>
      </c>
      <c r="P1615">
        <v>1</v>
      </c>
      <c r="Q1615" t="str">
        <f>CONCATENATE(C1615,E1615,G1615,I1615)</f>
        <v>3</v>
      </c>
    </row>
    <row r="1616" spans="1:17" x14ac:dyDescent="0.25">
      <c r="A1616">
        <v>1789</v>
      </c>
      <c r="D1616">
        <v>183.17783299999999</v>
      </c>
      <c r="E1616" s="5">
        <v>2</v>
      </c>
      <c r="P1616">
        <v>1</v>
      </c>
      <c r="Q1616" t="str">
        <f>CONCATENATE(C1616,E1616,G1616,I1616)</f>
        <v>2</v>
      </c>
    </row>
    <row r="1617" spans="1:17" x14ac:dyDescent="0.25">
      <c r="A1617">
        <v>1790</v>
      </c>
      <c r="D1617">
        <v>183.19223700000001</v>
      </c>
      <c r="E1617" s="5">
        <v>2</v>
      </c>
      <c r="P1617">
        <v>1</v>
      </c>
      <c r="Q1617" t="str">
        <f>CONCATENATE(C1617,E1617,G1617,I1617)</f>
        <v>2</v>
      </c>
    </row>
    <row r="1618" spans="1:17" x14ac:dyDescent="0.25">
      <c r="A1618">
        <v>1791</v>
      </c>
      <c r="D1618">
        <v>183.22853000000001</v>
      </c>
      <c r="E1618" s="5">
        <v>2</v>
      </c>
      <c r="P1618">
        <v>1</v>
      </c>
      <c r="Q1618" t="str">
        <f>CONCATENATE(C1618,E1618,G1618,I1618)</f>
        <v>2</v>
      </c>
    </row>
    <row r="1619" spans="1:17" x14ac:dyDescent="0.25">
      <c r="A1619">
        <v>1792</v>
      </c>
      <c r="D1619">
        <v>183.20817099999999</v>
      </c>
      <c r="E1619" s="5">
        <v>2</v>
      </c>
      <c r="P1619">
        <v>1</v>
      </c>
      <c r="Q1619" t="str">
        <f>CONCATENATE(C1619,E1619,G1619,I1619)</f>
        <v>2</v>
      </c>
    </row>
    <row r="1620" spans="1:17" x14ac:dyDescent="0.25">
      <c r="A1620">
        <v>1793</v>
      </c>
      <c r="D1620">
        <v>183.16286400000001</v>
      </c>
      <c r="E1620" s="5">
        <v>2</v>
      </c>
      <c r="P1620">
        <v>1</v>
      </c>
      <c r="Q1620" t="str">
        <f>CONCATENATE(C1620,E1620,G1620,I1620)</f>
        <v>2</v>
      </c>
    </row>
    <row r="1621" spans="1:17" x14ac:dyDescent="0.25">
      <c r="A1621">
        <v>1794</v>
      </c>
      <c r="D1621">
        <v>183.189742</v>
      </c>
      <c r="E1621" s="5">
        <v>2</v>
      </c>
      <c r="P1621">
        <v>1</v>
      </c>
      <c r="Q1621" t="str">
        <f>CONCATENATE(C1621,E1621,G1621,I1621)</f>
        <v>2</v>
      </c>
    </row>
    <row r="1622" spans="1:17" x14ac:dyDescent="0.25">
      <c r="A1622">
        <v>1795</v>
      </c>
      <c r="D1622">
        <v>183.15135900000001</v>
      </c>
      <c r="E1622" s="5">
        <v>2</v>
      </c>
      <c r="P1622">
        <v>1</v>
      </c>
      <c r="Q1622" t="str">
        <f>CONCATENATE(C1622,E1622,G1622,I1622)</f>
        <v>2</v>
      </c>
    </row>
    <row r="1623" spans="1:17" x14ac:dyDescent="0.25">
      <c r="A1623">
        <v>1796</v>
      </c>
      <c r="B1623">
        <v>190.85505599999999</v>
      </c>
      <c r="C1623" s="3">
        <v>1</v>
      </c>
      <c r="D1623">
        <v>183.14683099999999</v>
      </c>
      <c r="E1623" s="5">
        <v>2</v>
      </c>
      <c r="P1623">
        <v>2</v>
      </c>
      <c r="Q1623" t="str">
        <f>CONCATENATE(C1623,E1623,G1623,I1623)</f>
        <v>12</v>
      </c>
    </row>
    <row r="1624" spans="1:17" x14ac:dyDescent="0.25">
      <c r="A1624">
        <v>1797</v>
      </c>
      <c r="B1624">
        <v>190.812453</v>
      </c>
      <c r="C1624" s="3">
        <v>1</v>
      </c>
      <c r="D1624">
        <v>183.17783299999999</v>
      </c>
      <c r="E1624" s="5">
        <v>2</v>
      </c>
      <c r="P1624">
        <v>2</v>
      </c>
      <c r="Q1624" t="str">
        <f>CONCATENATE(C1624,E1624,G1624,I1624)</f>
        <v>12</v>
      </c>
    </row>
    <row r="1625" spans="1:17" x14ac:dyDescent="0.25">
      <c r="A1625">
        <v>1798</v>
      </c>
      <c r="B1625">
        <v>190.806952</v>
      </c>
      <c r="C1625" s="3">
        <v>1</v>
      </c>
      <c r="P1625">
        <v>1</v>
      </c>
      <c r="Q1625" t="str">
        <f>CONCATENATE(C1625,E1625,G1625,I1625)</f>
        <v>1</v>
      </c>
    </row>
    <row r="1626" spans="1:17" x14ac:dyDescent="0.25">
      <c r="A1626">
        <v>1799</v>
      </c>
      <c r="B1626">
        <v>190.80415199999999</v>
      </c>
      <c r="C1626" s="3">
        <v>1</v>
      </c>
      <c r="P1626">
        <v>1</v>
      </c>
      <c r="Q1626" t="str">
        <f>CONCATENATE(C1626,E1626,G1626,I1626)</f>
        <v>1</v>
      </c>
    </row>
    <row r="1627" spans="1:17" x14ac:dyDescent="0.25">
      <c r="A1627">
        <v>1800</v>
      </c>
      <c r="B1627">
        <v>190.78028</v>
      </c>
      <c r="C1627" s="3">
        <v>1</v>
      </c>
      <c r="P1627">
        <v>1</v>
      </c>
      <c r="Q1627" t="str">
        <f>CONCATENATE(C1627,E1627,G1627,I1627)</f>
        <v>1</v>
      </c>
    </row>
    <row r="1628" spans="1:17" x14ac:dyDescent="0.25">
      <c r="A1628">
        <v>1801</v>
      </c>
      <c r="B1628">
        <v>190.764499</v>
      </c>
      <c r="C1628" s="3">
        <v>1</v>
      </c>
      <c r="H1628">
        <v>187.811881</v>
      </c>
      <c r="I1628" s="4">
        <v>4</v>
      </c>
      <c r="P1628">
        <v>2</v>
      </c>
      <c r="Q1628" t="str">
        <f>CONCATENATE(C1628,E1628,G1628,I1628)</f>
        <v>14</v>
      </c>
    </row>
    <row r="1629" spans="1:17" x14ac:dyDescent="0.25">
      <c r="A1629">
        <v>1802</v>
      </c>
      <c r="B1629">
        <v>190.85505599999999</v>
      </c>
      <c r="C1629" s="3">
        <v>1</v>
      </c>
      <c r="H1629">
        <v>187.99625700000001</v>
      </c>
      <c r="I1629" s="4">
        <v>4</v>
      </c>
      <c r="P1629">
        <v>2</v>
      </c>
      <c r="Q1629" t="str">
        <f>CONCATENATE(C1629,E1629,G1629,I1629)</f>
        <v>14</v>
      </c>
    </row>
    <row r="1630" spans="1:17" x14ac:dyDescent="0.25">
      <c r="A1630">
        <v>1803</v>
      </c>
      <c r="B1630">
        <v>190.85505599999999</v>
      </c>
      <c r="C1630" s="3">
        <v>1</v>
      </c>
      <c r="H1630">
        <v>187.91760499999998</v>
      </c>
      <c r="I1630" s="4">
        <v>4</v>
      </c>
      <c r="P1630">
        <v>2</v>
      </c>
      <c r="Q1630" t="str">
        <f>CONCATENATE(C1630,E1630,G1630,I1630)</f>
        <v>14</v>
      </c>
    </row>
    <row r="1631" spans="1:17" x14ac:dyDescent="0.25">
      <c r="A1631">
        <v>1804</v>
      </c>
      <c r="H1631">
        <v>187.88899900000001</v>
      </c>
      <c r="I1631" s="4">
        <v>4</v>
      </c>
      <c r="P1631">
        <v>1</v>
      </c>
      <c r="Q1631" t="str">
        <f>CONCATENATE(C1631,E1631,G1631,I1631)</f>
        <v>4</v>
      </c>
    </row>
    <row r="1632" spans="1:17" x14ac:dyDescent="0.25">
      <c r="A1632">
        <v>1805</v>
      </c>
      <c r="H1632">
        <v>187.86761799999999</v>
      </c>
      <c r="I1632" s="4">
        <v>4</v>
      </c>
      <c r="P1632">
        <v>1</v>
      </c>
      <c r="Q1632" t="str">
        <f>CONCATENATE(C1632,E1632,G1632,I1632)</f>
        <v>4</v>
      </c>
    </row>
    <row r="1633" spans="1:17" x14ac:dyDescent="0.25">
      <c r="A1633">
        <v>1806</v>
      </c>
      <c r="F1633">
        <v>191.59989400000001</v>
      </c>
      <c r="G1633" s="2">
        <v>3</v>
      </c>
      <c r="H1633">
        <v>187.93435599999998</v>
      </c>
      <c r="I1633" s="4">
        <v>4</v>
      </c>
      <c r="P1633">
        <v>2</v>
      </c>
      <c r="Q1633" t="str">
        <f>CONCATENATE(C1633,E1633,G1633,I1633)</f>
        <v>34</v>
      </c>
    </row>
    <row r="1634" spans="1:17" x14ac:dyDescent="0.25">
      <c r="A1634">
        <v>1807</v>
      </c>
      <c r="F1634">
        <v>191.57490100000001</v>
      </c>
      <c r="G1634" s="2">
        <v>3</v>
      </c>
      <c r="H1634">
        <v>187.92447899999999</v>
      </c>
      <c r="I1634" s="4">
        <v>4</v>
      </c>
      <c r="P1634">
        <v>2</v>
      </c>
      <c r="Q1634" t="str">
        <f>CONCATENATE(C1634,E1634,G1634,I1634)</f>
        <v>34</v>
      </c>
    </row>
    <row r="1635" spans="1:17" x14ac:dyDescent="0.25">
      <c r="A1635">
        <v>1808</v>
      </c>
      <c r="F1635">
        <v>191.532546</v>
      </c>
      <c r="G1635" s="2">
        <v>3</v>
      </c>
      <c r="H1635">
        <v>187.87983600000001</v>
      </c>
      <c r="I1635" s="4">
        <v>4</v>
      </c>
      <c r="P1635">
        <v>2</v>
      </c>
      <c r="Q1635" t="str">
        <f>CONCATENATE(C1635,E1635,G1635,I1635)</f>
        <v>34</v>
      </c>
    </row>
    <row r="1636" spans="1:17" x14ac:dyDescent="0.25">
      <c r="A1636">
        <v>1809</v>
      </c>
      <c r="D1636">
        <v>207.65021400000001</v>
      </c>
      <c r="E1636" s="5">
        <v>2</v>
      </c>
      <c r="F1636">
        <v>191.529033</v>
      </c>
      <c r="G1636" s="2">
        <v>3</v>
      </c>
      <c r="H1636">
        <v>187.811881</v>
      </c>
      <c r="I1636" s="4">
        <v>4</v>
      </c>
      <c r="P1636">
        <v>3</v>
      </c>
      <c r="Q1636" t="str">
        <f>CONCATENATE(C1636,E1636,G1636,I1636)</f>
        <v>234</v>
      </c>
    </row>
    <row r="1637" spans="1:17" x14ac:dyDescent="0.25">
      <c r="A1637">
        <v>1810</v>
      </c>
      <c r="D1637">
        <v>207.65021400000001</v>
      </c>
      <c r="E1637" s="5">
        <v>2</v>
      </c>
      <c r="F1637">
        <v>191.51569999999998</v>
      </c>
      <c r="G1637" s="2">
        <v>3</v>
      </c>
      <c r="H1637">
        <v>187.811881</v>
      </c>
      <c r="I1637" s="4">
        <v>4</v>
      </c>
      <c r="P1637">
        <v>3</v>
      </c>
      <c r="Q1637" t="str">
        <f>CONCATENATE(C1637,E1637,G1637,I1637)</f>
        <v>234</v>
      </c>
    </row>
    <row r="1638" spans="1:17" x14ac:dyDescent="0.25">
      <c r="A1638">
        <v>1811</v>
      </c>
      <c r="D1638">
        <v>207.71837499999998</v>
      </c>
      <c r="E1638" s="5">
        <v>2</v>
      </c>
      <c r="F1638">
        <v>191.59989400000001</v>
      </c>
      <c r="G1638" s="2">
        <v>3</v>
      </c>
      <c r="P1638">
        <v>2</v>
      </c>
      <c r="Q1638" t="str">
        <f>CONCATENATE(C1638,E1638,G1638,I1638)</f>
        <v>23</v>
      </c>
    </row>
    <row r="1639" spans="1:17" x14ac:dyDescent="0.25">
      <c r="A1639">
        <v>1812</v>
      </c>
      <c r="D1639">
        <v>207.680499</v>
      </c>
      <c r="E1639" s="5">
        <v>2</v>
      </c>
      <c r="F1639">
        <v>191.567824</v>
      </c>
      <c r="G1639" s="2">
        <v>3</v>
      </c>
      <c r="P1639">
        <v>2</v>
      </c>
      <c r="Q1639" t="str">
        <f>CONCATENATE(C1639,E1639,G1639,I1639)</f>
        <v>23</v>
      </c>
    </row>
    <row r="1640" spans="1:17" x14ac:dyDescent="0.25">
      <c r="A1640">
        <v>1813</v>
      </c>
      <c r="D1640">
        <v>207.679023</v>
      </c>
      <c r="E1640" s="5">
        <v>2</v>
      </c>
      <c r="P1640">
        <v>1</v>
      </c>
      <c r="Q1640" t="str">
        <f>CONCATENATE(C1640,E1640,G1640,I1640)</f>
        <v>2</v>
      </c>
    </row>
    <row r="1641" spans="1:17" x14ac:dyDescent="0.25">
      <c r="A1641">
        <v>1814</v>
      </c>
      <c r="D1641">
        <v>207.65097700000001</v>
      </c>
      <c r="E1641" s="5">
        <v>2</v>
      </c>
      <c r="P1641">
        <v>1</v>
      </c>
      <c r="Q1641" t="str">
        <f>CONCATENATE(C1641,E1641,G1641,I1641)</f>
        <v>2</v>
      </c>
    </row>
    <row r="1642" spans="1:17" x14ac:dyDescent="0.25">
      <c r="A1642">
        <v>1815</v>
      </c>
      <c r="D1642">
        <v>207.657794</v>
      </c>
      <c r="E1642" s="5">
        <v>2</v>
      </c>
      <c r="P1642">
        <v>1</v>
      </c>
      <c r="Q1642" t="str">
        <f>CONCATENATE(C1642,E1642,G1642,I1642)</f>
        <v>2</v>
      </c>
    </row>
    <row r="1643" spans="1:17" x14ac:dyDescent="0.25">
      <c r="A1643">
        <v>1816</v>
      </c>
      <c r="B1643">
        <v>214.47</v>
      </c>
      <c r="C1643" s="3">
        <v>1</v>
      </c>
      <c r="D1643">
        <v>207.659831</v>
      </c>
      <c r="E1643" s="5">
        <v>2</v>
      </c>
      <c r="P1643">
        <v>2</v>
      </c>
      <c r="Q1643" t="str">
        <f>CONCATENATE(C1643,E1643,G1643,I1643)</f>
        <v>12</v>
      </c>
    </row>
    <row r="1644" spans="1:17" x14ac:dyDescent="0.25">
      <c r="A1644">
        <v>1817</v>
      </c>
      <c r="B1644">
        <v>214.41716399999999</v>
      </c>
      <c r="C1644" s="3">
        <v>1</v>
      </c>
      <c r="D1644">
        <v>207.65021400000001</v>
      </c>
      <c r="E1644" s="5">
        <v>2</v>
      </c>
      <c r="P1644">
        <v>2</v>
      </c>
      <c r="Q1644" t="str">
        <f>CONCATENATE(C1644,E1644,G1644,I1644)</f>
        <v>12</v>
      </c>
    </row>
    <row r="1645" spans="1:17" x14ac:dyDescent="0.25">
      <c r="A1645">
        <v>1818</v>
      </c>
      <c r="B1645">
        <v>214.431611</v>
      </c>
      <c r="C1645" s="3">
        <v>1</v>
      </c>
      <c r="D1645">
        <v>207.666549</v>
      </c>
      <c r="E1645" s="5">
        <v>2</v>
      </c>
      <c r="P1645">
        <v>2</v>
      </c>
      <c r="Q1645" t="str">
        <f>CONCATENATE(C1645,E1645,G1645,I1645)</f>
        <v>12</v>
      </c>
    </row>
    <row r="1646" spans="1:17" x14ac:dyDescent="0.25">
      <c r="A1646">
        <v>1819</v>
      </c>
      <c r="B1646">
        <v>214.42934099999999</v>
      </c>
      <c r="C1646" s="3">
        <v>1</v>
      </c>
      <c r="P1646">
        <v>1</v>
      </c>
      <c r="Q1646" t="str">
        <f>CONCATENATE(C1646,E1646,G1646,I1646)</f>
        <v>1</v>
      </c>
    </row>
    <row r="1647" spans="1:17" x14ac:dyDescent="0.25">
      <c r="A1647">
        <v>1820</v>
      </c>
      <c r="B1647">
        <v>214.422685</v>
      </c>
      <c r="C1647" s="3">
        <v>1</v>
      </c>
      <c r="P1647">
        <v>1</v>
      </c>
      <c r="Q1647" t="str">
        <f>CONCATENATE(C1647,E1647,G1647,I1647)</f>
        <v>1</v>
      </c>
    </row>
    <row r="1648" spans="1:17" x14ac:dyDescent="0.25">
      <c r="A1648">
        <v>1821</v>
      </c>
      <c r="B1648">
        <v>214.33945800000001</v>
      </c>
      <c r="C1648" s="3">
        <v>1</v>
      </c>
      <c r="P1648">
        <v>1</v>
      </c>
      <c r="Q1648" t="str">
        <f>CONCATENATE(C1648,E1648,G1648,I1648)</f>
        <v>1</v>
      </c>
    </row>
    <row r="1649" spans="1:17" x14ac:dyDescent="0.25">
      <c r="A1649">
        <v>1822</v>
      </c>
      <c r="B1649">
        <v>214.31040899999999</v>
      </c>
      <c r="C1649" s="3">
        <v>1</v>
      </c>
      <c r="P1649">
        <v>1</v>
      </c>
      <c r="Q1649" t="str">
        <f>CONCATENATE(C1649,E1649,G1649,I1649)</f>
        <v>1</v>
      </c>
    </row>
    <row r="1650" spans="1:17" x14ac:dyDescent="0.25">
      <c r="A1650">
        <v>1823</v>
      </c>
      <c r="B1650">
        <v>214.47</v>
      </c>
      <c r="C1650" s="3">
        <v>1</v>
      </c>
      <c r="H1650">
        <v>213.06402</v>
      </c>
      <c r="I1650" s="4">
        <v>4</v>
      </c>
      <c r="P1650">
        <v>2</v>
      </c>
      <c r="Q1650" t="str">
        <f>CONCATENATE(C1650,E1650,G1650,I1650)</f>
        <v>14</v>
      </c>
    </row>
    <row r="1651" spans="1:17" x14ac:dyDescent="0.25">
      <c r="A1651">
        <v>1824</v>
      </c>
      <c r="F1651">
        <v>214.55234999999999</v>
      </c>
      <c r="G1651" s="2">
        <v>3</v>
      </c>
      <c r="H1651">
        <v>213.060821</v>
      </c>
      <c r="I1651" s="4">
        <v>4</v>
      </c>
      <c r="P1651">
        <v>2</v>
      </c>
      <c r="Q1651" t="str">
        <f>CONCATENATE(C1651,E1651,G1651,I1651)</f>
        <v>34</v>
      </c>
    </row>
    <row r="1652" spans="1:17" x14ac:dyDescent="0.25">
      <c r="A1652">
        <v>1825</v>
      </c>
      <c r="F1652">
        <v>214.51999799999999</v>
      </c>
      <c r="G1652" s="2">
        <v>3</v>
      </c>
      <c r="H1652">
        <v>213.01505399999999</v>
      </c>
      <c r="I1652" s="4">
        <v>4</v>
      </c>
      <c r="P1652">
        <v>2</v>
      </c>
      <c r="Q1652" t="str">
        <f>CONCATENATE(C1652,E1652,G1652,I1652)</f>
        <v>34</v>
      </c>
    </row>
    <row r="1653" spans="1:17" x14ac:dyDescent="0.25">
      <c r="A1653">
        <v>1826</v>
      </c>
      <c r="F1653">
        <v>214.43475899999999</v>
      </c>
      <c r="G1653" s="2">
        <v>3</v>
      </c>
      <c r="H1653">
        <v>212.96299199999999</v>
      </c>
      <c r="I1653" s="4">
        <v>4</v>
      </c>
      <c r="P1653">
        <v>2</v>
      </c>
      <c r="Q1653" t="str">
        <f>CONCATENATE(C1653,E1653,G1653,I1653)</f>
        <v>34</v>
      </c>
    </row>
    <row r="1654" spans="1:17" x14ac:dyDescent="0.25">
      <c r="A1654">
        <v>1827</v>
      </c>
      <c r="F1654">
        <v>214.433933</v>
      </c>
      <c r="G1654" s="2">
        <v>3</v>
      </c>
      <c r="H1654">
        <v>212.99033900000001</v>
      </c>
      <c r="I1654" s="4">
        <v>4</v>
      </c>
      <c r="P1654">
        <v>2</v>
      </c>
      <c r="Q1654" t="str">
        <f>CONCATENATE(C1654,E1654,G1654,I1654)</f>
        <v>34</v>
      </c>
    </row>
    <row r="1655" spans="1:17" x14ac:dyDescent="0.25">
      <c r="A1655">
        <v>1828</v>
      </c>
      <c r="F1655">
        <v>214.37913699999999</v>
      </c>
      <c r="G1655" s="2">
        <v>3</v>
      </c>
      <c r="H1655">
        <v>213.02692200000001</v>
      </c>
      <c r="I1655" s="4">
        <v>4</v>
      </c>
      <c r="P1655">
        <v>2</v>
      </c>
      <c r="Q1655" t="str">
        <f>CONCATENATE(C1655,E1655,G1655,I1655)</f>
        <v>34</v>
      </c>
    </row>
    <row r="1656" spans="1:17" x14ac:dyDescent="0.25">
      <c r="A1656">
        <v>1829</v>
      </c>
      <c r="F1656">
        <v>214.320367</v>
      </c>
      <c r="G1656" s="2">
        <v>3</v>
      </c>
      <c r="H1656">
        <v>212.99838800000001</v>
      </c>
      <c r="I1656" s="4">
        <v>4</v>
      </c>
      <c r="P1656">
        <v>2</v>
      </c>
      <c r="Q1656" t="str">
        <f>CONCATENATE(C1656,E1656,G1656,I1656)</f>
        <v>34</v>
      </c>
    </row>
    <row r="1657" spans="1:17" x14ac:dyDescent="0.25">
      <c r="A1657">
        <v>1830</v>
      </c>
      <c r="D1657">
        <v>229.55081000000001</v>
      </c>
      <c r="E1657" s="5">
        <v>2</v>
      </c>
      <c r="F1657">
        <v>214.315517</v>
      </c>
      <c r="G1657" s="2">
        <v>3</v>
      </c>
      <c r="H1657">
        <v>213.00411600000001</v>
      </c>
      <c r="I1657" s="4">
        <v>4</v>
      </c>
      <c r="P1657">
        <v>3</v>
      </c>
      <c r="Q1657" t="str">
        <f>CONCATENATE(C1657,E1657,G1657,I1657)</f>
        <v>234</v>
      </c>
    </row>
    <row r="1658" spans="1:17" x14ac:dyDescent="0.25">
      <c r="A1658">
        <v>1831</v>
      </c>
      <c r="D1658">
        <v>229.50251399999999</v>
      </c>
      <c r="E1658" s="5">
        <v>2</v>
      </c>
      <c r="F1658">
        <v>214.33006800000001</v>
      </c>
      <c r="G1658" s="2">
        <v>3</v>
      </c>
      <c r="H1658">
        <v>213.06402</v>
      </c>
      <c r="I1658" s="4">
        <v>4</v>
      </c>
      <c r="P1658">
        <v>3</v>
      </c>
      <c r="Q1658" t="str">
        <f>CONCATENATE(C1658,E1658,G1658,I1658)</f>
        <v>234</v>
      </c>
    </row>
    <row r="1659" spans="1:17" x14ac:dyDescent="0.25">
      <c r="A1659">
        <v>1832</v>
      </c>
      <c r="D1659">
        <v>229.498232</v>
      </c>
      <c r="E1659" s="5">
        <v>2</v>
      </c>
      <c r="F1659">
        <v>214.55234999999999</v>
      </c>
      <c r="G1659" s="2">
        <v>3</v>
      </c>
      <c r="P1659">
        <v>2</v>
      </c>
      <c r="Q1659" t="str">
        <f>CONCATENATE(C1659,E1659,G1659,I1659)</f>
        <v>23</v>
      </c>
    </row>
    <row r="1660" spans="1:17" x14ac:dyDescent="0.25">
      <c r="A1660">
        <v>1833</v>
      </c>
      <c r="D1660">
        <v>229.49157500000001</v>
      </c>
      <c r="E1660" s="5">
        <v>2</v>
      </c>
      <c r="F1660">
        <v>214.55234999999999</v>
      </c>
      <c r="G1660" s="2">
        <v>3</v>
      </c>
      <c r="P1660">
        <v>2</v>
      </c>
      <c r="Q1660" t="str">
        <f>CONCATENATE(C1660,E1660,G1660,I1660)</f>
        <v>23</v>
      </c>
    </row>
    <row r="1661" spans="1:17" x14ac:dyDescent="0.25">
      <c r="A1661">
        <v>1834</v>
      </c>
      <c r="D1661">
        <v>229.46882099999999</v>
      </c>
      <c r="E1661" s="5">
        <v>2</v>
      </c>
      <c r="P1661">
        <v>1</v>
      </c>
      <c r="Q1661" t="str">
        <f>CONCATENATE(C1661,E1661,G1661,I1661)</f>
        <v>2</v>
      </c>
    </row>
    <row r="1662" spans="1:17" x14ac:dyDescent="0.25">
      <c r="A1662">
        <v>1835</v>
      </c>
      <c r="D1662">
        <v>229.51004799999998</v>
      </c>
      <c r="E1662" s="5">
        <v>2</v>
      </c>
      <c r="P1662">
        <v>1</v>
      </c>
      <c r="Q1662" t="str">
        <f>CONCATENATE(C1662,E1662,G1662,I1662)</f>
        <v>2</v>
      </c>
    </row>
    <row r="1663" spans="1:17" x14ac:dyDescent="0.25">
      <c r="A1663">
        <v>1836</v>
      </c>
      <c r="B1663">
        <v>236.32958400000001</v>
      </c>
      <c r="C1663" s="3">
        <v>1</v>
      </c>
      <c r="D1663">
        <v>229.46495300000001</v>
      </c>
      <c r="E1663" s="5">
        <v>2</v>
      </c>
      <c r="P1663">
        <v>2</v>
      </c>
      <c r="Q1663" t="str">
        <f>CONCATENATE(C1663,E1663,G1663,I1663)</f>
        <v>12</v>
      </c>
    </row>
    <row r="1664" spans="1:17" x14ac:dyDescent="0.25">
      <c r="A1664">
        <v>1837</v>
      </c>
      <c r="B1664">
        <v>236.305386</v>
      </c>
      <c r="C1664" s="3">
        <v>1</v>
      </c>
      <c r="D1664">
        <v>229.43904900000001</v>
      </c>
      <c r="E1664" s="5">
        <v>2</v>
      </c>
      <c r="P1664">
        <v>2</v>
      </c>
      <c r="Q1664" t="str">
        <f>CONCATENATE(C1664,E1664,G1664,I1664)</f>
        <v>12</v>
      </c>
    </row>
    <row r="1665" spans="1:17" x14ac:dyDescent="0.25">
      <c r="A1665">
        <v>1838</v>
      </c>
      <c r="B1665">
        <v>236.29243500000001</v>
      </c>
      <c r="C1665" s="3">
        <v>1</v>
      </c>
      <c r="D1665">
        <v>229.51820000000001</v>
      </c>
      <c r="E1665" s="5">
        <v>2</v>
      </c>
      <c r="P1665">
        <v>2</v>
      </c>
      <c r="Q1665" t="str">
        <f>CONCATENATE(C1665,E1665,G1665,I1665)</f>
        <v>12</v>
      </c>
    </row>
    <row r="1666" spans="1:17" x14ac:dyDescent="0.25">
      <c r="A1666">
        <v>1839</v>
      </c>
      <c r="B1666">
        <v>236.32452799999999</v>
      </c>
      <c r="C1666" s="3">
        <v>1</v>
      </c>
      <c r="D1666">
        <v>229.55081000000001</v>
      </c>
      <c r="E1666" s="5">
        <v>2</v>
      </c>
      <c r="P1666">
        <v>2</v>
      </c>
      <c r="Q1666" t="str">
        <f>CONCATENATE(C1666,E1666,G1666,I1666)</f>
        <v>12</v>
      </c>
    </row>
    <row r="1667" spans="1:17" x14ac:dyDescent="0.25">
      <c r="A1667">
        <v>1840</v>
      </c>
      <c r="B1667">
        <v>236.35316499999999</v>
      </c>
      <c r="C1667" s="3">
        <v>1</v>
      </c>
      <c r="P1667">
        <v>1</v>
      </c>
      <c r="Q1667" t="str">
        <f>CONCATENATE(C1667,E1667,G1667,I1667)</f>
        <v>1</v>
      </c>
    </row>
    <row r="1668" spans="1:17" x14ac:dyDescent="0.25">
      <c r="A1668">
        <v>1841</v>
      </c>
      <c r="B1668">
        <v>236.31286599999999</v>
      </c>
      <c r="C1668" s="3">
        <v>1</v>
      </c>
      <c r="P1668">
        <v>1</v>
      </c>
      <c r="Q1668" t="str">
        <f>CONCATENATE(C1668,E1668,G1668,I1668)</f>
        <v>1</v>
      </c>
    </row>
    <row r="1669" spans="1:17" x14ac:dyDescent="0.25">
      <c r="A1669">
        <v>1842</v>
      </c>
      <c r="B1669">
        <v>236.31936899999999</v>
      </c>
      <c r="C1669" s="3">
        <v>1</v>
      </c>
      <c r="P1669">
        <v>1</v>
      </c>
      <c r="Q1669" t="str">
        <f>CONCATENATE(C1669,E1669,G1669,I1669)</f>
        <v>1</v>
      </c>
    </row>
    <row r="1670" spans="1:17" x14ac:dyDescent="0.25">
      <c r="A1670">
        <v>1843</v>
      </c>
      <c r="B1670">
        <v>236.22019800000001</v>
      </c>
      <c r="C1670" s="3">
        <v>1</v>
      </c>
      <c r="P1670">
        <v>1</v>
      </c>
      <c r="Q1670" t="str">
        <f>CONCATENATE(C1670,E1670,G1670,I1670)</f>
        <v>1</v>
      </c>
    </row>
    <row r="1671" spans="1:17" x14ac:dyDescent="0.25">
      <c r="A1671">
        <v>1844</v>
      </c>
      <c r="B1671">
        <v>236.188311</v>
      </c>
      <c r="C1671" s="3">
        <v>1</v>
      </c>
      <c r="P1671">
        <v>1</v>
      </c>
      <c r="Q1671" t="str">
        <f>CONCATENATE(C1671,E1671,G1671,I1671)</f>
        <v>1</v>
      </c>
    </row>
    <row r="1672" spans="1:17" x14ac:dyDescent="0.25">
      <c r="A1672">
        <v>1845</v>
      </c>
      <c r="B1672">
        <v>236.32958400000001</v>
      </c>
      <c r="C1672" s="3">
        <v>1</v>
      </c>
      <c r="H1672">
        <v>234.99418900000001</v>
      </c>
      <c r="I1672" s="4">
        <v>4</v>
      </c>
      <c r="P1672">
        <v>2</v>
      </c>
      <c r="Q1672" t="str">
        <f>CONCATENATE(C1672,E1672,G1672,I1672)</f>
        <v>14</v>
      </c>
    </row>
    <row r="1673" spans="1:17" x14ac:dyDescent="0.25">
      <c r="A1673">
        <v>1846</v>
      </c>
      <c r="F1673">
        <v>237.52122900000001</v>
      </c>
      <c r="G1673" s="2">
        <v>3</v>
      </c>
      <c r="H1673">
        <v>235.03066799999999</v>
      </c>
      <c r="I1673" s="4">
        <v>4</v>
      </c>
      <c r="P1673">
        <v>2</v>
      </c>
      <c r="Q1673" t="str">
        <f>CONCATENATE(C1673,E1673,G1673,I1673)</f>
        <v>34</v>
      </c>
    </row>
    <row r="1674" spans="1:17" x14ac:dyDescent="0.25">
      <c r="A1674">
        <v>1847</v>
      </c>
      <c r="F1674">
        <v>237.516999</v>
      </c>
      <c r="G1674" s="2">
        <v>3</v>
      </c>
      <c r="H1674">
        <v>235.00192999999999</v>
      </c>
      <c r="I1674" s="4">
        <v>4</v>
      </c>
      <c r="P1674">
        <v>2</v>
      </c>
      <c r="Q1674" t="str">
        <f>CONCATENATE(C1674,E1674,G1674,I1674)</f>
        <v>34</v>
      </c>
    </row>
    <row r="1675" spans="1:17" x14ac:dyDescent="0.25">
      <c r="A1675">
        <v>1848</v>
      </c>
      <c r="F1675">
        <v>237.51312899999999</v>
      </c>
      <c r="G1675" s="2">
        <v>3</v>
      </c>
      <c r="H1675">
        <v>234.99197000000001</v>
      </c>
      <c r="I1675" s="4">
        <v>4</v>
      </c>
      <c r="P1675">
        <v>2</v>
      </c>
      <c r="Q1675" t="str">
        <f>CONCATENATE(C1675,E1675,G1675,I1675)</f>
        <v>34</v>
      </c>
    </row>
    <row r="1676" spans="1:17" x14ac:dyDescent="0.25">
      <c r="A1676">
        <v>1849</v>
      </c>
      <c r="F1676">
        <v>237.509207</v>
      </c>
      <c r="G1676" s="2">
        <v>3</v>
      </c>
      <c r="H1676">
        <v>234.98185899999999</v>
      </c>
      <c r="I1676" s="4">
        <v>4</v>
      </c>
      <c r="P1676">
        <v>2</v>
      </c>
      <c r="Q1676" t="str">
        <f>CONCATENATE(C1676,E1676,G1676,I1676)</f>
        <v>34</v>
      </c>
    </row>
    <row r="1677" spans="1:17" x14ac:dyDescent="0.25">
      <c r="A1677">
        <v>1850</v>
      </c>
      <c r="F1677">
        <v>237.48346000000001</v>
      </c>
      <c r="G1677" s="2">
        <v>3</v>
      </c>
      <c r="H1677">
        <v>234.964934</v>
      </c>
      <c r="I1677" s="4">
        <v>4</v>
      </c>
      <c r="P1677">
        <v>2</v>
      </c>
      <c r="Q1677" t="str">
        <f>CONCATENATE(C1677,E1677,G1677,I1677)</f>
        <v>34</v>
      </c>
    </row>
    <row r="1678" spans="1:17" x14ac:dyDescent="0.25">
      <c r="A1678">
        <v>1851</v>
      </c>
      <c r="F1678">
        <v>237.47737100000001</v>
      </c>
      <c r="G1678" s="2">
        <v>3</v>
      </c>
      <c r="H1678">
        <v>234.89956100000001</v>
      </c>
      <c r="I1678" s="4">
        <v>4</v>
      </c>
      <c r="P1678">
        <v>2</v>
      </c>
      <c r="Q1678" t="str">
        <f>CONCATENATE(C1678,E1678,G1678,I1678)</f>
        <v>34</v>
      </c>
    </row>
    <row r="1679" spans="1:17" x14ac:dyDescent="0.25">
      <c r="A1679">
        <v>1852</v>
      </c>
      <c r="D1679">
        <v>254.67450500000001</v>
      </c>
      <c r="E1679" s="5">
        <v>2</v>
      </c>
      <c r="F1679">
        <v>237.47608</v>
      </c>
      <c r="G1679" s="2">
        <v>3</v>
      </c>
      <c r="H1679">
        <v>234.903481</v>
      </c>
      <c r="I1679" s="4">
        <v>4</v>
      </c>
      <c r="P1679">
        <v>3</v>
      </c>
      <c r="Q1679" t="str">
        <f>CONCATENATE(C1679,E1679,G1679,I1679)</f>
        <v>234</v>
      </c>
    </row>
    <row r="1680" spans="1:17" x14ac:dyDescent="0.25">
      <c r="A1680">
        <v>1853</v>
      </c>
      <c r="D1680">
        <v>254.680182</v>
      </c>
      <c r="E1680" s="5">
        <v>2</v>
      </c>
      <c r="F1680">
        <v>237.489239</v>
      </c>
      <c r="G1680" s="2">
        <v>3</v>
      </c>
      <c r="H1680">
        <v>234.99418900000001</v>
      </c>
      <c r="I1680" s="4">
        <v>4</v>
      </c>
      <c r="P1680">
        <v>3</v>
      </c>
      <c r="Q1680" t="str">
        <f>CONCATENATE(C1680,E1680,G1680,I1680)</f>
        <v>234</v>
      </c>
    </row>
    <row r="1681" spans="1:17" x14ac:dyDescent="0.25">
      <c r="A1681">
        <v>1854</v>
      </c>
      <c r="D1681">
        <v>254.68023099999999</v>
      </c>
      <c r="E1681" s="5">
        <v>2</v>
      </c>
      <c r="F1681">
        <v>237.56029000000001</v>
      </c>
      <c r="G1681" s="2">
        <v>3</v>
      </c>
      <c r="P1681">
        <v>2</v>
      </c>
      <c r="Q1681" t="str">
        <f>CONCATENATE(C1681,E1681,G1681,I1681)</f>
        <v>23</v>
      </c>
    </row>
    <row r="1682" spans="1:17" x14ac:dyDescent="0.25">
      <c r="A1682">
        <v>1855</v>
      </c>
      <c r="D1682">
        <v>254.67729</v>
      </c>
      <c r="E1682" s="5">
        <v>2</v>
      </c>
      <c r="F1682">
        <v>237.53949399999999</v>
      </c>
      <c r="G1682" s="2">
        <v>3</v>
      </c>
      <c r="P1682">
        <v>2</v>
      </c>
      <c r="Q1682" t="str">
        <f>CONCATENATE(C1682,E1682,G1682,I1682)</f>
        <v>23</v>
      </c>
    </row>
    <row r="1683" spans="1:17" x14ac:dyDescent="0.25">
      <c r="A1683">
        <v>1856</v>
      </c>
      <c r="D1683">
        <v>254.63126599999998</v>
      </c>
      <c r="E1683" s="5">
        <v>2</v>
      </c>
      <c r="P1683">
        <v>1</v>
      </c>
      <c r="Q1683" t="str">
        <f>CONCATENATE(C1683,E1683,G1683,I1683)</f>
        <v>2</v>
      </c>
    </row>
    <row r="1684" spans="1:17" x14ac:dyDescent="0.25">
      <c r="A1684">
        <v>1857</v>
      </c>
      <c r="D1684">
        <v>254.70314200000001</v>
      </c>
      <c r="E1684" s="5">
        <v>2</v>
      </c>
      <c r="P1684">
        <v>1</v>
      </c>
      <c r="Q1684" t="str">
        <f>CONCATENATE(C1684,E1684,G1684,I1684)</f>
        <v>2</v>
      </c>
    </row>
    <row r="1685" spans="1:17" x14ac:dyDescent="0.25">
      <c r="A1685">
        <v>1858</v>
      </c>
      <c r="D1685">
        <v>254.68126100000001</v>
      </c>
      <c r="E1685" s="5">
        <v>2</v>
      </c>
      <c r="P1685">
        <v>1</v>
      </c>
      <c r="Q1685" t="str">
        <f>CONCATENATE(C1685,E1685,G1685,I1685)</f>
        <v>2</v>
      </c>
    </row>
    <row r="1686" spans="1:17" x14ac:dyDescent="0.25">
      <c r="A1686">
        <v>1859</v>
      </c>
      <c r="B1686">
        <v>262.13937199999998</v>
      </c>
      <c r="C1686" s="3">
        <v>1</v>
      </c>
      <c r="D1686">
        <v>254.684977</v>
      </c>
      <c r="E1686" s="5">
        <v>2</v>
      </c>
      <c r="P1686">
        <v>2</v>
      </c>
      <c r="Q1686" t="str">
        <f>CONCATENATE(C1686,E1686,G1686,I1686)</f>
        <v>12</v>
      </c>
    </row>
    <row r="1687" spans="1:17" x14ac:dyDescent="0.25">
      <c r="A1687">
        <v>1860</v>
      </c>
      <c r="B1687">
        <v>262.18714699999998</v>
      </c>
      <c r="C1687" s="3">
        <v>1</v>
      </c>
      <c r="D1687">
        <v>254.691271</v>
      </c>
      <c r="E1687" s="5">
        <v>2</v>
      </c>
      <c r="P1687">
        <v>2</v>
      </c>
      <c r="Q1687" t="str">
        <f>CONCATENATE(C1687,E1687,G1687,I1687)</f>
        <v>12</v>
      </c>
    </row>
    <row r="1688" spans="1:17" x14ac:dyDescent="0.25">
      <c r="A1688">
        <v>1861</v>
      </c>
      <c r="B1688">
        <v>262.15562299999999</v>
      </c>
      <c r="C1688" s="3">
        <v>1</v>
      </c>
      <c r="D1688">
        <v>254.67450500000001</v>
      </c>
      <c r="E1688" s="5">
        <v>2</v>
      </c>
      <c r="P1688">
        <v>2</v>
      </c>
      <c r="Q1688" t="str">
        <f>CONCATENATE(C1688,E1688,G1688,I1688)</f>
        <v>12</v>
      </c>
    </row>
    <row r="1689" spans="1:17" x14ac:dyDescent="0.25">
      <c r="A1689">
        <v>1862</v>
      </c>
      <c r="B1689">
        <v>262.16960699999998</v>
      </c>
      <c r="C1689" s="3">
        <v>1</v>
      </c>
      <c r="P1689">
        <v>1</v>
      </c>
      <c r="Q1689" t="str">
        <f>CONCATENATE(C1689,E1689,G1689,I1689)</f>
        <v>1</v>
      </c>
    </row>
    <row r="1690" spans="1:17" x14ac:dyDescent="0.25">
      <c r="A1690">
        <v>1863</v>
      </c>
      <c r="B1690">
        <v>262.128016</v>
      </c>
      <c r="C1690" s="3">
        <v>1</v>
      </c>
      <c r="P1690">
        <v>1</v>
      </c>
      <c r="Q1690" t="str">
        <f>CONCATENATE(C1690,E1690,G1690,I1690)</f>
        <v>1</v>
      </c>
    </row>
    <row r="1691" spans="1:17" x14ac:dyDescent="0.25">
      <c r="A1691">
        <v>1864</v>
      </c>
      <c r="B1691">
        <v>262.113001</v>
      </c>
      <c r="C1691" s="3">
        <v>1</v>
      </c>
      <c r="P1691">
        <v>1</v>
      </c>
      <c r="Q1691" t="str">
        <f>CONCATENATE(C1691,E1691,G1691,I1691)</f>
        <v>1</v>
      </c>
    </row>
    <row r="1692" spans="1:17" x14ac:dyDescent="0.25">
      <c r="A1692">
        <v>1865</v>
      </c>
      <c r="B1692">
        <v>262.136481</v>
      </c>
      <c r="C1692" s="3">
        <v>1</v>
      </c>
      <c r="P1692">
        <v>1</v>
      </c>
      <c r="Q1692" t="str">
        <f>CONCATENATE(C1692,E1692,G1692,I1692)</f>
        <v>1</v>
      </c>
    </row>
    <row r="1693" spans="1:17" x14ac:dyDescent="0.25">
      <c r="A1693">
        <v>1866</v>
      </c>
      <c r="B1693">
        <v>262.14551</v>
      </c>
      <c r="C1693" s="3">
        <v>1</v>
      </c>
      <c r="P1693">
        <v>1</v>
      </c>
      <c r="Q1693" t="str">
        <f>CONCATENATE(C1693,E1693,G1693,I1693)</f>
        <v>1</v>
      </c>
    </row>
    <row r="1694" spans="1:17" x14ac:dyDescent="0.25">
      <c r="A1694">
        <v>1867</v>
      </c>
      <c r="B1694">
        <v>262.13343600000002</v>
      </c>
      <c r="C1694" s="3">
        <v>1</v>
      </c>
      <c r="H1694">
        <v>260.72719799999999</v>
      </c>
      <c r="I1694" s="4">
        <v>4</v>
      </c>
      <c r="P1694">
        <v>2</v>
      </c>
      <c r="Q1694" t="str">
        <f>CONCATENATE(C1694,E1694,G1694,I1694)</f>
        <v>14</v>
      </c>
    </row>
    <row r="1695" spans="1:17" x14ac:dyDescent="0.25">
      <c r="A1695">
        <v>1868</v>
      </c>
      <c r="B1695">
        <v>262.13937199999998</v>
      </c>
      <c r="C1695" s="3">
        <v>1</v>
      </c>
      <c r="H1695">
        <v>260.72719799999999</v>
      </c>
      <c r="I1695" s="4">
        <v>4</v>
      </c>
      <c r="P1695">
        <v>2</v>
      </c>
      <c r="Q1695" t="str">
        <f>CONCATENATE(C1695,E1695,G1695,I1695)</f>
        <v>14</v>
      </c>
    </row>
    <row r="1696" spans="1:17" x14ac:dyDescent="0.25">
      <c r="A1696">
        <v>1869</v>
      </c>
      <c r="H1696">
        <v>260.72719799999999</v>
      </c>
      <c r="I1696" s="4">
        <v>4</v>
      </c>
      <c r="P1696">
        <v>1</v>
      </c>
      <c r="Q1696" t="str">
        <f>CONCATENATE(C1696,E1696,G1696,I1696)</f>
        <v>4</v>
      </c>
    </row>
    <row r="1697" spans="1:17" x14ac:dyDescent="0.25">
      <c r="A1697">
        <v>1870</v>
      </c>
      <c r="H1697">
        <v>260.72719799999999</v>
      </c>
      <c r="I1697" s="4">
        <v>4</v>
      </c>
      <c r="P1697">
        <v>1</v>
      </c>
      <c r="Q1697" t="str">
        <f>CONCATENATE(C1697,E1697,G1697,I1697)</f>
        <v>4</v>
      </c>
    </row>
    <row r="1698" spans="1:17" x14ac:dyDescent="0.25">
      <c r="A1698">
        <v>1871</v>
      </c>
      <c r="F1698">
        <v>263.92985399999998</v>
      </c>
      <c r="G1698" s="2">
        <v>3</v>
      </c>
      <c r="H1698">
        <v>260.72719799999999</v>
      </c>
      <c r="I1698" s="4">
        <v>4</v>
      </c>
      <c r="P1698">
        <v>2</v>
      </c>
      <c r="Q1698" t="str">
        <f>CONCATENATE(C1698,E1698,G1698,I1698)</f>
        <v>34</v>
      </c>
    </row>
    <row r="1699" spans="1:17" x14ac:dyDescent="0.25">
      <c r="A1699">
        <v>1872</v>
      </c>
      <c r="D1699">
        <v>274.42787800000002</v>
      </c>
      <c r="E1699" s="5">
        <v>2</v>
      </c>
      <c r="F1699">
        <v>263.80029500000001</v>
      </c>
      <c r="G1699" s="2">
        <v>3</v>
      </c>
      <c r="H1699">
        <v>260.72719799999999</v>
      </c>
      <c r="I1699" s="4">
        <v>4</v>
      </c>
      <c r="P1699">
        <v>3</v>
      </c>
      <c r="Q1699" t="str">
        <f>CONCATENATE(C1699,E1699,G1699,I1699)</f>
        <v>234</v>
      </c>
    </row>
    <row r="1700" spans="1:17" x14ac:dyDescent="0.25">
      <c r="A1700">
        <v>1873</v>
      </c>
      <c r="D1700">
        <v>274.42787800000002</v>
      </c>
      <c r="E1700" s="5">
        <v>2</v>
      </c>
      <c r="F1700">
        <v>263.886458</v>
      </c>
      <c r="G1700" s="2">
        <v>3</v>
      </c>
      <c r="H1700">
        <v>260.72719799999999</v>
      </c>
      <c r="I1700" s="4">
        <v>4</v>
      </c>
      <c r="P1700">
        <v>3</v>
      </c>
      <c r="Q1700" t="str">
        <f>CONCATENATE(C1700,E1700,G1700,I1700)</f>
        <v>234</v>
      </c>
    </row>
    <row r="1701" spans="1:17" x14ac:dyDescent="0.25">
      <c r="A1701">
        <v>1874</v>
      </c>
      <c r="D1701">
        <v>274.42787800000002</v>
      </c>
      <c r="E1701" s="5">
        <v>2</v>
      </c>
      <c r="F1701">
        <v>263.92985399999998</v>
      </c>
      <c r="G1701" s="2">
        <v>3</v>
      </c>
      <c r="H1701">
        <v>260.72719799999999</v>
      </c>
      <c r="I1701" s="4">
        <v>4</v>
      </c>
      <c r="J1701">
        <v>235.92619500000001</v>
      </c>
      <c r="K1701" t="s">
        <v>22</v>
      </c>
      <c r="Q1701" t="str">
        <f>CONCATENATE(C1701,E1701,G1701,I1701)</f>
        <v>234</v>
      </c>
    </row>
    <row r="1702" spans="1:17" x14ac:dyDescent="0.25">
      <c r="A1702">
        <v>1907</v>
      </c>
      <c r="Q1702" t="str">
        <f>CONCATENATE(C1702,E1702,G1702,I1702)</f>
        <v/>
      </c>
    </row>
    <row r="1703" spans="1:17" x14ac:dyDescent="0.25">
      <c r="A1703">
        <v>1908</v>
      </c>
      <c r="Q1703" t="str">
        <f>CONCATENATE(C1703,E1703,G1703,I1703)</f>
        <v/>
      </c>
    </row>
    <row r="1704" spans="1:17" x14ac:dyDescent="0.25">
      <c r="A1704">
        <v>1909</v>
      </c>
      <c r="J1704">
        <v>235.880686</v>
      </c>
      <c r="K1704" t="s">
        <v>22</v>
      </c>
      <c r="Q1704" t="str">
        <f>CONCATENATE(C1704,E1704,G1704,I1704)</f>
        <v/>
      </c>
    </row>
    <row r="1705" spans="1:17" x14ac:dyDescent="0.25">
      <c r="A1705">
        <v>1910</v>
      </c>
      <c r="B1705">
        <v>249.44969</v>
      </c>
      <c r="C1705" s="3">
        <v>1</v>
      </c>
      <c r="P1705">
        <v>1</v>
      </c>
      <c r="Q1705" t="str">
        <f>CONCATENATE(C1705,E1705,G1705,I1705)</f>
        <v>1</v>
      </c>
    </row>
    <row r="1706" spans="1:17" x14ac:dyDescent="0.25">
      <c r="A1706">
        <v>1911</v>
      </c>
      <c r="B1706">
        <v>249.49065999999999</v>
      </c>
      <c r="C1706" s="3">
        <v>1</v>
      </c>
      <c r="H1706">
        <v>259.33845400000001</v>
      </c>
      <c r="I1706" s="4">
        <v>4</v>
      </c>
      <c r="P1706">
        <v>2</v>
      </c>
      <c r="Q1706" t="str">
        <f>CONCATENATE(C1706,E1706,G1706,I1706)</f>
        <v>14</v>
      </c>
    </row>
    <row r="1707" spans="1:17" x14ac:dyDescent="0.25">
      <c r="A1707">
        <v>1912</v>
      </c>
      <c r="B1707">
        <v>249.46754300000001</v>
      </c>
      <c r="C1707" s="3">
        <v>1</v>
      </c>
      <c r="H1707">
        <v>259.25481200000002</v>
      </c>
      <c r="I1707" s="4">
        <v>4</v>
      </c>
      <c r="P1707">
        <v>2</v>
      </c>
      <c r="Q1707" t="str">
        <f>CONCATENATE(C1707,E1707,G1707,I1707)</f>
        <v>14</v>
      </c>
    </row>
    <row r="1708" spans="1:17" x14ac:dyDescent="0.25">
      <c r="A1708">
        <v>1913</v>
      </c>
      <c r="B1708">
        <v>249.44690500000002</v>
      </c>
      <c r="C1708" s="3">
        <v>1</v>
      </c>
      <c r="H1708">
        <v>259.25094100000001</v>
      </c>
      <c r="I1708" s="4">
        <v>4</v>
      </c>
      <c r="P1708">
        <v>2</v>
      </c>
      <c r="Q1708" t="str">
        <f>CONCATENATE(C1708,E1708,G1708,I1708)</f>
        <v>14</v>
      </c>
    </row>
    <row r="1709" spans="1:17" x14ac:dyDescent="0.25">
      <c r="A1709">
        <v>1914</v>
      </c>
      <c r="B1709">
        <v>249.493494</v>
      </c>
      <c r="C1709" s="3">
        <v>1</v>
      </c>
      <c r="H1709">
        <v>259.272043</v>
      </c>
      <c r="I1709" s="4">
        <v>4</v>
      </c>
      <c r="P1709">
        <v>2</v>
      </c>
      <c r="Q1709" t="str">
        <f>CONCATENATE(C1709,E1709,G1709,I1709)</f>
        <v>14</v>
      </c>
    </row>
    <row r="1710" spans="1:17" x14ac:dyDescent="0.25">
      <c r="A1710">
        <v>1915</v>
      </c>
      <c r="B1710">
        <v>249.48090999999999</v>
      </c>
      <c r="C1710" s="3">
        <v>1</v>
      </c>
      <c r="H1710">
        <v>259.31646899999998</v>
      </c>
      <c r="I1710" s="4">
        <v>4</v>
      </c>
      <c r="P1710">
        <v>2</v>
      </c>
      <c r="Q1710" t="str">
        <f>CONCATENATE(C1710,E1710,G1710,I1710)</f>
        <v>14</v>
      </c>
    </row>
    <row r="1711" spans="1:17" x14ac:dyDescent="0.25">
      <c r="A1711">
        <v>1916</v>
      </c>
      <c r="B1711">
        <v>249.45309700000001</v>
      </c>
      <c r="C1711" s="3">
        <v>1</v>
      </c>
      <c r="H1711">
        <v>259.34041000000002</v>
      </c>
      <c r="I1711" s="4">
        <v>4</v>
      </c>
      <c r="P1711">
        <v>2</v>
      </c>
      <c r="Q1711" t="str">
        <f>CONCATENATE(C1711,E1711,G1711,I1711)</f>
        <v>14</v>
      </c>
    </row>
    <row r="1712" spans="1:17" x14ac:dyDescent="0.25">
      <c r="A1712">
        <v>1917</v>
      </c>
      <c r="B1712">
        <v>249.454127</v>
      </c>
      <c r="C1712" s="3">
        <v>1</v>
      </c>
      <c r="H1712">
        <v>259.35160999999999</v>
      </c>
      <c r="I1712" s="4">
        <v>4</v>
      </c>
      <c r="P1712">
        <v>2</v>
      </c>
      <c r="Q1712" t="str">
        <f>CONCATENATE(C1712,E1712,G1712,I1712)</f>
        <v>14</v>
      </c>
    </row>
    <row r="1713" spans="1:17" x14ac:dyDescent="0.25">
      <c r="A1713">
        <v>1918</v>
      </c>
      <c r="B1713">
        <v>249.46372400000001</v>
      </c>
      <c r="C1713" s="3">
        <v>1</v>
      </c>
      <c r="H1713">
        <v>259.35558200000003</v>
      </c>
      <c r="I1713" s="4">
        <v>4</v>
      </c>
      <c r="P1713">
        <v>2</v>
      </c>
      <c r="Q1713" t="str">
        <f>CONCATENATE(C1713,E1713,G1713,I1713)</f>
        <v>14</v>
      </c>
    </row>
    <row r="1714" spans="1:17" x14ac:dyDescent="0.25">
      <c r="A1714">
        <v>1919</v>
      </c>
      <c r="B1714">
        <v>249.46966</v>
      </c>
      <c r="C1714" s="3">
        <v>1</v>
      </c>
      <c r="H1714">
        <v>259.31255199999998</v>
      </c>
      <c r="I1714" s="4">
        <v>4</v>
      </c>
      <c r="P1714">
        <v>2</v>
      </c>
      <c r="Q1714" t="str">
        <f>CONCATENATE(C1714,E1714,G1714,I1714)</f>
        <v>14</v>
      </c>
    </row>
    <row r="1715" spans="1:17" x14ac:dyDescent="0.25">
      <c r="A1715">
        <v>1920</v>
      </c>
      <c r="B1715">
        <v>249.49437499999999</v>
      </c>
      <c r="C1715" s="3">
        <v>1</v>
      </c>
      <c r="H1715">
        <v>259.301558</v>
      </c>
      <c r="I1715" s="4">
        <v>4</v>
      </c>
      <c r="P1715">
        <v>2</v>
      </c>
      <c r="Q1715" t="str">
        <f>CONCATENATE(C1715,E1715,G1715,I1715)</f>
        <v>14</v>
      </c>
    </row>
    <row r="1716" spans="1:17" x14ac:dyDescent="0.25">
      <c r="A1716">
        <v>1921</v>
      </c>
      <c r="B1716">
        <v>249.51748900000001</v>
      </c>
      <c r="C1716" s="3">
        <v>1</v>
      </c>
      <c r="H1716">
        <v>259.303831</v>
      </c>
      <c r="I1716" s="4">
        <v>4</v>
      </c>
      <c r="P1716">
        <v>2</v>
      </c>
      <c r="Q1716" t="str">
        <f>CONCATENATE(C1716,E1716,G1716,I1716)</f>
        <v>14</v>
      </c>
    </row>
    <row r="1717" spans="1:17" x14ac:dyDescent="0.25">
      <c r="A1717">
        <v>1922</v>
      </c>
      <c r="B1717">
        <v>249.51821000000001</v>
      </c>
      <c r="C1717" s="3">
        <v>1</v>
      </c>
      <c r="H1717">
        <v>259.34701799999999</v>
      </c>
      <c r="I1717" s="4">
        <v>4</v>
      </c>
      <c r="P1717">
        <v>2</v>
      </c>
      <c r="Q1717" t="str">
        <f>CONCATENATE(C1717,E1717,G1717,I1717)</f>
        <v>14</v>
      </c>
    </row>
    <row r="1718" spans="1:17" x14ac:dyDescent="0.25">
      <c r="A1718">
        <v>1923</v>
      </c>
      <c r="B1718">
        <v>249.506911</v>
      </c>
      <c r="C1718" s="3">
        <v>1</v>
      </c>
      <c r="H1718">
        <v>259.37534199999999</v>
      </c>
      <c r="I1718" s="4">
        <v>4</v>
      </c>
      <c r="P1718">
        <v>2</v>
      </c>
      <c r="Q1718" t="str">
        <f>CONCATENATE(C1718,E1718,G1718,I1718)</f>
        <v>14</v>
      </c>
    </row>
    <row r="1719" spans="1:17" x14ac:dyDescent="0.25">
      <c r="A1719">
        <v>1924</v>
      </c>
      <c r="B1719">
        <v>249.44969</v>
      </c>
      <c r="C1719" s="3">
        <v>1</v>
      </c>
      <c r="H1719">
        <v>259.34216500000002</v>
      </c>
      <c r="I1719" s="4">
        <v>4</v>
      </c>
      <c r="P1719">
        <v>2</v>
      </c>
      <c r="Q1719" t="str">
        <f>CONCATENATE(C1719,E1719,G1719,I1719)</f>
        <v>14</v>
      </c>
    </row>
    <row r="1720" spans="1:17" x14ac:dyDescent="0.25">
      <c r="A1720">
        <v>1925</v>
      </c>
      <c r="B1720">
        <v>249.44969</v>
      </c>
      <c r="C1720" s="3">
        <v>1</v>
      </c>
      <c r="F1720">
        <v>251.094099</v>
      </c>
      <c r="G1720" s="2">
        <v>3</v>
      </c>
      <c r="H1720">
        <v>259.30558200000002</v>
      </c>
      <c r="I1720" s="4">
        <v>4</v>
      </c>
      <c r="P1720">
        <v>3</v>
      </c>
      <c r="Q1720" t="str">
        <f>CONCATENATE(C1720,E1720,G1720,I1720)</f>
        <v>134</v>
      </c>
    </row>
    <row r="1721" spans="1:17" x14ac:dyDescent="0.25">
      <c r="A1721">
        <v>1926</v>
      </c>
      <c r="D1721">
        <v>238.24601799999999</v>
      </c>
      <c r="E1721" s="5">
        <v>2</v>
      </c>
      <c r="F1721">
        <v>250.99720200000002</v>
      </c>
      <c r="G1721" s="2">
        <v>3</v>
      </c>
      <c r="H1721">
        <v>259.33845400000001</v>
      </c>
      <c r="I1721" s="4">
        <v>4</v>
      </c>
      <c r="P1721">
        <v>3</v>
      </c>
      <c r="Q1721" t="str">
        <f>CONCATENATE(C1721,E1721,G1721,I1721)</f>
        <v>234</v>
      </c>
    </row>
    <row r="1722" spans="1:17" x14ac:dyDescent="0.25">
      <c r="A1722">
        <v>1927</v>
      </c>
      <c r="D1722">
        <v>238.29777000000001</v>
      </c>
      <c r="E1722" s="5">
        <v>2</v>
      </c>
      <c r="F1722">
        <v>251.04849100000001</v>
      </c>
      <c r="G1722" s="2">
        <v>3</v>
      </c>
      <c r="P1722">
        <v>2</v>
      </c>
      <c r="Q1722" t="str">
        <f>CONCATENATE(C1722,E1722,G1722,I1722)</f>
        <v>23</v>
      </c>
    </row>
    <row r="1723" spans="1:17" x14ac:dyDescent="0.25">
      <c r="A1723">
        <v>1928</v>
      </c>
      <c r="D1723">
        <v>238.291529</v>
      </c>
      <c r="E1723" s="5">
        <v>2</v>
      </c>
      <c r="F1723">
        <v>251.05747099999999</v>
      </c>
      <c r="G1723" s="2">
        <v>3</v>
      </c>
      <c r="P1723">
        <v>2</v>
      </c>
      <c r="Q1723" t="str">
        <f>CONCATENATE(C1723,E1723,G1723,I1723)</f>
        <v>23</v>
      </c>
    </row>
    <row r="1724" spans="1:17" x14ac:dyDescent="0.25">
      <c r="A1724">
        <v>1929</v>
      </c>
      <c r="D1724">
        <v>238.27259100000001</v>
      </c>
      <c r="E1724" s="5">
        <v>2</v>
      </c>
      <c r="F1724">
        <v>251.07289700000001</v>
      </c>
      <c r="G1724" s="2">
        <v>3</v>
      </c>
      <c r="P1724">
        <v>2</v>
      </c>
      <c r="Q1724" t="str">
        <f>CONCATENATE(C1724,E1724,G1724,I1724)</f>
        <v>23</v>
      </c>
    </row>
    <row r="1725" spans="1:17" x14ac:dyDescent="0.25">
      <c r="A1725">
        <v>1930</v>
      </c>
      <c r="D1725">
        <v>238.27475799999999</v>
      </c>
      <c r="E1725" s="5">
        <v>2</v>
      </c>
      <c r="F1725">
        <v>251.08259799999999</v>
      </c>
      <c r="G1725" s="2">
        <v>3</v>
      </c>
      <c r="P1725">
        <v>2</v>
      </c>
      <c r="Q1725" t="str">
        <f>CONCATENATE(C1725,E1725,G1725,I1725)</f>
        <v>23</v>
      </c>
    </row>
    <row r="1726" spans="1:17" x14ac:dyDescent="0.25">
      <c r="A1726">
        <v>1931</v>
      </c>
      <c r="D1726">
        <v>238.23889800000001</v>
      </c>
      <c r="E1726" s="5">
        <v>2</v>
      </c>
      <c r="F1726">
        <v>251.07067699999999</v>
      </c>
      <c r="G1726" s="2">
        <v>3</v>
      </c>
      <c r="P1726">
        <v>2</v>
      </c>
      <c r="Q1726" t="str">
        <f>CONCATENATE(C1726,E1726,G1726,I1726)</f>
        <v>23</v>
      </c>
    </row>
    <row r="1727" spans="1:17" x14ac:dyDescent="0.25">
      <c r="A1727">
        <v>1932</v>
      </c>
      <c r="D1727">
        <v>238.25566699999999</v>
      </c>
      <c r="E1727" s="5">
        <v>2</v>
      </c>
      <c r="F1727">
        <v>251.14895100000001</v>
      </c>
      <c r="G1727" s="2">
        <v>3</v>
      </c>
      <c r="P1727">
        <v>2</v>
      </c>
      <c r="Q1727" t="str">
        <f>CONCATENATE(C1727,E1727,G1727,I1727)</f>
        <v>23</v>
      </c>
    </row>
    <row r="1728" spans="1:17" x14ac:dyDescent="0.25">
      <c r="A1728">
        <v>1933</v>
      </c>
      <c r="D1728">
        <v>238.27387999999999</v>
      </c>
      <c r="E1728" s="5">
        <v>2</v>
      </c>
      <c r="F1728">
        <v>251.07181</v>
      </c>
      <c r="G1728" s="2">
        <v>3</v>
      </c>
      <c r="P1728">
        <v>2</v>
      </c>
      <c r="Q1728" t="str">
        <f>CONCATENATE(C1728,E1728,G1728,I1728)</f>
        <v>23</v>
      </c>
    </row>
    <row r="1729" spans="1:17" x14ac:dyDescent="0.25">
      <c r="A1729">
        <v>1934</v>
      </c>
      <c r="D1729">
        <v>238.256235</v>
      </c>
      <c r="E1729" s="5">
        <v>2</v>
      </c>
      <c r="F1729">
        <v>251.15276900000001</v>
      </c>
      <c r="G1729" s="2">
        <v>3</v>
      </c>
      <c r="P1729">
        <v>2</v>
      </c>
      <c r="Q1729" t="str">
        <f>CONCATENATE(C1729,E1729,G1729,I1729)</f>
        <v>23</v>
      </c>
    </row>
    <row r="1730" spans="1:17" x14ac:dyDescent="0.25">
      <c r="A1730">
        <v>1935</v>
      </c>
      <c r="D1730">
        <v>238.30097000000001</v>
      </c>
      <c r="E1730" s="5">
        <v>2</v>
      </c>
      <c r="F1730">
        <v>251.04090300000001</v>
      </c>
      <c r="G1730" s="2">
        <v>3</v>
      </c>
      <c r="P1730">
        <v>2</v>
      </c>
      <c r="Q1730" t="str">
        <f>CONCATENATE(C1730,E1730,G1730,I1730)</f>
        <v>23</v>
      </c>
    </row>
    <row r="1731" spans="1:17" x14ac:dyDescent="0.25">
      <c r="A1731">
        <v>1936</v>
      </c>
      <c r="D1731">
        <v>238.30127899999999</v>
      </c>
      <c r="E1731" s="5">
        <v>2</v>
      </c>
      <c r="F1731">
        <v>251.14559800000001</v>
      </c>
      <c r="G1731" s="2">
        <v>3</v>
      </c>
      <c r="P1731">
        <v>2</v>
      </c>
      <c r="Q1731" t="str">
        <f>CONCATENATE(C1731,E1731,G1731,I1731)</f>
        <v>23</v>
      </c>
    </row>
    <row r="1732" spans="1:17" x14ac:dyDescent="0.25">
      <c r="A1732">
        <v>1937</v>
      </c>
      <c r="D1732">
        <v>238.23224300000001</v>
      </c>
      <c r="E1732" s="5">
        <v>2</v>
      </c>
      <c r="F1732">
        <v>251.229185</v>
      </c>
      <c r="G1732" s="2">
        <v>3</v>
      </c>
      <c r="P1732">
        <v>2</v>
      </c>
      <c r="Q1732" t="str">
        <f>CONCATENATE(C1732,E1732,G1732,I1732)</f>
        <v>23</v>
      </c>
    </row>
    <row r="1733" spans="1:17" x14ac:dyDescent="0.25">
      <c r="A1733">
        <v>1938</v>
      </c>
      <c r="D1733">
        <v>238.23224300000001</v>
      </c>
      <c r="E1733" s="5">
        <v>2</v>
      </c>
      <c r="F1733">
        <v>251.094099</v>
      </c>
      <c r="G1733" s="2">
        <v>3</v>
      </c>
      <c r="P1733">
        <v>2</v>
      </c>
      <c r="Q1733" t="str">
        <f>CONCATENATE(C1733,E1733,G1733,I1733)</f>
        <v>23</v>
      </c>
    </row>
    <row r="1734" spans="1:17" x14ac:dyDescent="0.25">
      <c r="A1734">
        <v>1939</v>
      </c>
      <c r="D1734">
        <v>238.24601799999999</v>
      </c>
      <c r="E1734" s="5">
        <v>2</v>
      </c>
      <c r="P1734">
        <v>1</v>
      </c>
      <c r="Q1734" t="str">
        <f>CONCATENATE(C1734,E1734,G1734,I1734)</f>
        <v>2</v>
      </c>
    </row>
    <row r="1735" spans="1:17" x14ac:dyDescent="0.25">
      <c r="A1735">
        <v>1940</v>
      </c>
      <c r="P1735">
        <v>0</v>
      </c>
      <c r="Q1735" t="str">
        <f>CONCATENATE(C1735,E1735,G1735,I1735)</f>
        <v/>
      </c>
    </row>
    <row r="1736" spans="1:17" x14ac:dyDescent="0.25">
      <c r="A1736">
        <v>1941</v>
      </c>
      <c r="B1736">
        <v>226.98636300000001</v>
      </c>
      <c r="C1736" s="3">
        <v>1</v>
      </c>
      <c r="H1736">
        <v>237.319018</v>
      </c>
      <c r="I1736" s="4">
        <v>4</v>
      </c>
      <c r="P1736">
        <v>2</v>
      </c>
      <c r="Q1736" t="str">
        <f>CONCATENATE(C1736,E1736,G1736,I1736)</f>
        <v>14</v>
      </c>
    </row>
    <row r="1737" spans="1:17" x14ac:dyDescent="0.25">
      <c r="A1737">
        <v>1942</v>
      </c>
      <c r="B1737">
        <v>226.96784</v>
      </c>
      <c r="C1737" s="3">
        <v>1</v>
      </c>
      <c r="H1737">
        <v>237.31447600000001</v>
      </c>
      <c r="I1737" s="4">
        <v>4</v>
      </c>
      <c r="P1737">
        <v>2</v>
      </c>
      <c r="Q1737" t="str">
        <f>CONCATENATE(C1737,E1737,G1737,I1737)</f>
        <v>14</v>
      </c>
    </row>
    <row r="1738" spans="1:17" x14ac:dyDescent="0.25">
      <c r="A1738">
        <v>1943</v>
      </c>
      <c r="B1738">
        <v>226.95205099999998</v>
      </c>
      <c r="C1738" s="3">
        <v>1</v>
      </c>
      <c r="H1738">
        <v>237.308493</v>
      </c>
      <c r="I1738" s="4">
        <v>4</v>
      </c>
      <c r="P1738">
        <v>2</v>
      </c>
      <c r="Q1738" t="str">
        <f>CONCATENATE(C1738,E1738,G1738,I1738)</f>
        <v>14</v>
      </c>
    </row>
    <row r="1739" spans="1:17" x14ac:dyDescent="0.25">
      <c r="A1739">
        <v>1944</v>
      </c>
      <c r="B1739">
        <v>226.91701499999999</v>
      </c>
      <c r="C1739" s="3">
        <v>1</v>
      </c>
      <c r="H1739">
        <v>237.33000799999999</v>
      </c>
      <c r="I1739" s="4">
        <v>4</v>
      </c>
      <c r="P1739">
        <v>2</v>
      </c>
      <c r="Q1739" t="str">
        <f>CONCATENATE(C1739,E1739,G1739,I1739)</f>
        <v>14</v>
      </c>
    </row>
    <row r="1740" spans="1:17" x14ac:dyDescent="0.25">
      <c r="A1740">
        <v>1945</v>
      </c>
      <c r="B1740">
        <v>226.8939</v>
      </c>
      <c r="C1740" s="3">
        <v>1</v>
      </c>
      <c r="H1740">
        <v>237.35936599999999</v>
      </c>
      <c r="I1740" s="4">
        <v>4</v>
      </c>
      <c r="P1740">
        <v>2</v>
      </c>
      <c r="Q1740" t="str">
        <f>CONCATENATE(C1740,E1740,G1740,I1740)</f>
        <v>14</v>
      </c>
    </row>
    <row r="1741" spans="1:17" x14ac:dyDescent="0.25">
      <c r="A1741">
        <v>1946</v>
      </c>
      <c r="B1741">
        <v>226.93357900000001</v>
      </c>
      <c r="C1741" s="3">
        <v>1</v>
      </c>
      <c r="H1741">
        <v>237.333775</v>
      </c>
      <c r="I1741" s="4">
        <v>4</v>
      </c>
      <c r="P1741">
        <v>2</v>
      </c>
      <c r="Q1741" t="str">
        <f>CONCATENATE(C1741,E1741,G1741,I1741)</f>
        <v>14</v>
      </c>
    </row>
    <row r="1742" spans="1:17" x14ac:dyDescent="0.25">
      <c r="A1742">
        <v>1947</v>
      </c>
      <c r="B1742">
        <v>226.980583</v>
      </c>
      <c r="C1742" s="3">
        <v>1</v>
      </c>
      <c r="H1742">
        <v>237.327584</v>
      </c>
      <c r="I1742" s="4">
        <v>4</v>
      </c>
      <c r="P1742">
        <v>2</v>
      </c>
      <c r="Q1742" t="str">
        <f>CONCATENATE(C1742,E1742,G1742,I1742)</f>
        <v>14</v>
      </c>
    </row>
    <row r="1743" spans="1:17" x14ac:dyDescent="0.25">
      <c r="A1743">
        <v>1948</v>
      </c>
      <c r="B1743">
        <v>226.97160700000001</v>
      </c>
      <c r="C1743" s="3">
        <v>1</v>
      </c>
      <c r="H1743">
        <v>237.33465000000001</v>
      </c>
      <c r="I1743" s="4">
        <v>4</v>
      </c>
      <c r="P1743">
        <v>2</v>
      </c>
      <c r="Q1743" t="str">
        <f>CONCATENATE(C1743,E1743,G1743,I1743)</f>
        <v>14</v>
      </c>
    </row>
    <row r="1744" spans="1:17" x14ac:dyDescent="0.25">
      <c r="A1744">
        <v>1949</v>
      </c>
      <c r="B1744">
        <v>226.915674</v>
      </c>
      <c r="C1744" s="3">
        <v>1</v>
      </c>
      <c r="H1744">
        <v>237.32226800000001</v>
      </c>
      <c r="I1744" s="4">
        <v>4</v>
      </c>
      <c r="P1744">
        <v>2</v>
      </c>
      <c r="Q1744" t="str">
        <f>CONCATENATE(C1744,E1744,G1744,I1744)</f>
        <v>14</v>
      </c>
    </row>
    <row r="1745" spans="1:17" x14ac:dyDescent="0.25">
      <c r="A1745">
        <v>1950</v>
      </c>
      <c r="B1745">
        <v>226.96505400000001</v>
      </c>
      <c r="C1745" s="3">
        <v>1</v>
      </c>
      <c r="H1745">
        <v>237.32257899999999</v>
      </c>
      <c r="I1745" s="4">
        <v>4</v>
      </c>
      <c r="P1745">
        <v>2</v>
      </c>
      <c r="Q1745" t="str">
        <f>CONCATENATE(C1745,E1745,G1745,I1745)</f>
        <v>14</v>
      </c>
    </row>
    <row r="1746" spans="1:17" x14ac:dyDescent="0.25">
      <c r="A1746">
        <v>1951</v>
      </c>
      <c r="B1746">
        <v>226.920267</v>
      </c>
      <c r="C1746" s="3">
        <v>1</v>
      </c>
      <c r="H1746">
        <v>237.30131900000001</v>
      </c>
      <c r="I1746" s="4">
        <v>4</v>
      </c>
      <c r="P1746">
        <v>2</v>
      </c>
      <c r="Q1746" t="str">
        <f>CONCATENATE(C1746,E1746,G1746,I1746)</f>
        <v>14</v>
      </c>
    </row>
    <row r="1747" spans="1:17" x14ac:dyDescent="0.25">
      <c r="A1747">
        <v>1952</v>
      </c>
      <c r="B1747">
        <v>226.98636300000001</v>
      </c>
      <c r="C1747" s="3">
        <v>1</v>
      </c>
      <c r="H1747">
        <v>237.319018</v>
      </c>
      <c r="I1747" s="4">
        <v>4</v>
      </c>
      <c r="P1747">
        <v>2</v>
      </c>
      <c r="Q1747" t="str">
        <f>CONCATENATE(C1747,E1747,G1747,I1747)</f>
        <v>14</v>
      </c>
    </row>
    <row r="1748" spans="1:17" x14ac:dyDescent="0.25">
      <c r="A1748">
        <v>1953</v>
      </c>
      <c r="H1748">
        <v>237.319018</v>
      </c>
      <c r="I1748" s="4">
        <v>4</v>
      </c>
      <c r="P1748">
        <v>1</v>
      </c>
      <c r="Q1748" t="str">
        <f>CONCATENATE(C1748,E1748,G1748,I1748)</f>
        <v>4</v>
      </c>
    </row>
    <row r="1749" spans="1:17" x14ac:dyDescent="0.25">
      <c r="A1749">
        <v>1954</v>
      </c>
      <c r="D1749">
        <v>216.81510599999999</v>
      </c>
      <c r="E1749" s="5">
        <v>2</v>
      </c>
      <c r="F1749">
        <v>227.29966400000001</v>
      </c>
      <c r="G1749" s="2">
        <v>3</v>
      </c>
      <c r="P1749">
        <v>2</v>
      </c>
      <c r="Q1749" t="str">
        <f>CONCATENATE(C1749,E1749,G1749,I1749)</f>
        <v>23</v>
      </c>
    </row>
    <row r="1750" spans="1:17" x14ac:dyDescent="0.25">
      <c r="A1750">
        <v>1955</v>
      </c>
      <c r="D1750">
        <v>216.81185500000001</v>
      </c>
      <c r="E1750" s="5">
        <v>2</v>
      </c>
      <c r="F1750">
        <v>227.22164699999999</v>
      </c>
      <c r="G1750" s="2">
        <v>3</v>
      </c>
      <c r="P1750">
        <v>2</v>
      </c>
      <c r="Q1750" t="str">
        <f>CONCATENATE(C1750,E1750,G1750,I1750)</f>
        <v>23</v>
      </c>
    </row>
    <row r="1751" spans="1:17" x14ac:dyDescent="0.25">
      <c r="A1751">
        <v>1956</v>
      </c>
      <c r="D1751">
        <v>216.827799</v>
      </c>
      <c r="E1751" s="5">
        <v>2</v>
      </c>
      <c r="F1751">
        <v>227.171908</v>
      </c>
      <c r="G1751" s="2">
        <v>3</v>
      </c>
      <c r="P1751">
        <v>2</v>
      </c>
      <c r="Q1751" t="str">
        <f>CONCATENATE(C1751,E1751,G1751,I1751)</f>
        <v>23</v>
      </c>
    </row>
    <row r="1752" spans="1:17" x14ac:dyDescent="0.25">
      <c r="A1752">
        <v>1957</v>
      </c>
      <c r="D1752">
        <v>216.78125800000001</v>
      </c>
      <c r="E1752" s="5">
        <v>2</v>
      </c>
      <c r="F1752">
        <v>227.18475599999999</v>
      </c>
      <c r="G1752" s="2">
        <v>3</v>
      </c>
      <c r="P1752">
        <v>2</v>
      </c>
      <c r="Q1752" t="str">
        <f>CONCATENATE(C1752,E1752,G1752,I1752)</f>
        <v>23</v>
      </c>
    </row>
    <row r="1753" spans="1:17" x14ac:dyDescent="0.25">
      <c r="A1753">
        <v>1958</v>
      </c>
      <c r="D1753">
        <v>216.817273</v>
      </c>
      <c r="E1753" s="5">
        <v>2</v>
      </c>
      <c r="F1753">
        <v>227.17840999999999</v>
      </c>
      <c r="G1753" s="2">
        <v>3</v>
      </c>
      <c r="P1753">
        <v>2</v>
      </c>
      <c r="Q1753" t="str">
        <f>CONCATENATE(C1753,E1753,G1753,I1753)</f>
        <v>23</v>
      </c>
    </row>
    <row r="1754" spans="1:17" x14ac:dyDescent="0.25">
      <c r="A1754">
        <v>1959</v>
      </c>
      <c r="D1754">
        <v>216.81159700000001</v>
      </c>
      <c r="E1754" s="5">
        <v>2</v>
      </c>
      <c r="F1754">
        <v>227.22618900000001</v>
      </c>
      <c r="G1754" s="2">
        <v>3</v>
      </c>
      <c r="P1754">
        <v>2</v>
      </c>
      <c r="Q1754" t="str">
        <f>CONCATENATE(C1754,E1754,G1754,I1754)</f>
        <v>23</v>
      </c>
    </row>
    <row r="1755" spans="1:17" x14ac:dyDescent="0.25">
      <c r="A1755">
        <v>1960</v>
      </c>
      <c r="D1755">
        <v>216.81572499999999</v>
      </c>
      <c r="E1755" s="5">
        <v>2</v>
      </c>
      <c r="F1755">
        <v>227.23846800000001</v>
      </c>
      <c r="G1755" s="2">
        <v>3</v>
      </c>
      <c r="P1755">
        <v>2</v>
      </c>
      <c r="Q1755" t="str">
        <f>CONCATENATE(C1755,E1755,G1755,I1755)</f>
        <v>23</v>
      </c>
    </row>
    <row r="1756" spans="1:17" x14ac:dyDescent="0.25">
      <c r="A1756">
        <v>1961</v>
      </c>
      <c r="D1756">
        <v>216.83662200000001</v>
      </c>
      <c r="E1756" s="5">
        <v>2</v>
      </c>
      <c r="F1756">
        <v>227.29099500000001</v>
      </c>
      <c r="G1756" s="2">
        <v>3</v>
      </c>
      <c r="P1756">
        <v>2</v>
      </c>
      <c r="Q1756" t="str">
        <f>CONCATENATE(C1756,E1756,G1756,I1756)</f>
        <v>23</v>
      </c>
    </row>
    <row r="1757" spans="1:17" x14ac:dyDescent="0.25">
      <c r="A1757">
        <v>1962</v>
      </c>
      <c r="D1757">
        <v>216.87815799999998</v>
      </c>
      <c r="E1757" s="5">
        <v>2</v>
      </c>
      <c r="F1757">
        <v>227.247446</v>
      </c>
      <c r="G1757" s="2">
        <v>3</v>
      </c>
      <c r="P1757">
        <v>2</v>
      </c>
      <c r="Q1757" t="str">
        <f>CONCATENATE(C1757,E1757,G1757,I1757)</f>
        <v>23</v>
      </c>
    </row>
    <row r="1758" spans="1:17" x14ac:dyDescent="0.25">
      <c r="A1758">
        <v>1963</v>
      </c>
      <c r="D1758">
        <v>216.81510599999999</v>
      </c>
      <c r="E1758" s="5">
        <v>2</v>
      </c>
      <c r="F1758">
        <v>227.29966400000001</v>
      </c>
      <c r="G1758" s="2">
        <v>3</v>
      </c>
      <c r="P1758">
        <v>2</v>
      </c>
      <c r="Q1758" t="str">
        <f>CONCATENATE(C1758,E1758,G1758,I1758)</f>
        <v>23</v>
      </c>
    </row>
    <row r="1759" spans="1:17" x14ac:dyDescent="0.25">
      <c r="A1759">
        <v>1964</v>
      </c>
      <c r="P1759">
        <v>0</v>
      </c>
      <c r="Q1759" t="str">
        <f>CONCATENATE(C1759,E1759,G1759,I1759)</f>
        <v/>
      </c>
    </row>
    <row r="1760" spans="1:17" x14ac:dyDescent="0.25">
      <c r="A1760">
        <v>1965</v>
      </c>
      <c r="P1760">
        <v>0</v>
      </c>
      <c r="Q1760" t="str">
        <f>CONCATENATE(C1760,E1760,G1760,I1760)</f>
        <v/>
      </c>
    </row>
    <row r="1761" spans="1:17" x14ac:dyDescent="0.25">
      <c r="A1761">
        <v>1966</v>
      </c>
      <c r="B1761">
        <v>205.68677</v>
      </c>
      <c r="C1761" s="3">
        <v>1</v>
      </c>
      <c r="P1761">
        <v>1</v>
      </c>
      <c r="Q1761" t="str">
        <f>CONCATENATE(C1761,E1761,G1761,I1761)</f>
        <v>1</v>
      </c>
    </row>
    <row r="1762" spans="1:17" x14ac:dyDescent="0.25">
      <c r="A1762">
        <v>1967</v>
      </c>
      <c r="B1762">
        <v>205.67791599999998</v>
      </c>
      <c r="C1762" s="3">
        <v>1</v>
      </c>
      <c r="H1762">
        <v>214.93685400000001</v>
      </c>
      <c r="I1762" s="4">
        <v>4</v>
      </c>
      <c r="P1762">
        <v>2</v>
      </c>
      <c r="Q1762" t="str">
        <f>CONCATENATE(C1762,E1762,G1762,I1762)</f>
        <v>14</v>
      </c>
    </row>
    <row r="1763" spans="1:17" x14ac:dyDescent="0.25">
      <c r="A1763">
        <v>1968</v>
      </c>
      <c r="B1763">
        <v>205.69257299999998</v>
      </c>
      <c r="C1763" s="3">
        <v>1</v>
      </c>
      <c r="H1763">
        <v>214.86761000000001</v>
      </c>
      <c r="I1763" s="4">
        <v>4</v>
      </c>
      <c r="P1763">
        <v>2</v>
      </c>
      <c r="Q1763" t="str">
        <f>CONCATENATE(C1763,E1763,G1763,I1763)</f>
        <v>14</v>
      </c>
    </row>
    <row r="1764" spans="1:17" x14ac:dyDescent="0.25">
      <c r="A1764">
        <v>1969</v>
      </c>
      <c r="B1764">
        <v>205.68208999999999</v>
      </c>
      <c r="C1764" s="3">
        <v>1</v>
      </c>
      <c r="H1764">
        <v>214.89908500000001</v>
      </c>
      <c r="I1764" s="4">
        <v>4</v>
      </c>
      <c r="P1764">
        <v>2</v>
      </c>
      <c r="Q1764" t="str">
        <f>CONCATENATE(C1764,E1764,G1764,I1764)</f>
        <v>14</v>
      </c>
    </row>
    <row r="1765" spans="1:17" x14ac:dyDescent="0.25">
      <c r="A1765">
        <v>1970</v>
      </c>
      <c r="B1765">
        <v>205.64782600000001</v>
      </c>
      <c r="C1765" s="3">
        <v>1</v>
      </c>
      <c r="H1765">
        <v>214.84661</v>
      </c>
      <c r="I1765" s="4">
        <v>4</v>
      </c>
      <c r="P1765">
        <v>2</v>
      </c>
      <c r="Q1765" t="str">
        <f>CONCATENATE(C1765,E1765,G1765,I1765)</f>
        <v>14</v>
      </c>
    </row>
    <row r="1766" spans="1:17" x14ac:dyDescent="0.25">
      <c r="A1766">
        <v>1971</v>
      </c>
      <c r="B1766">
        <v>205.68417299999999</v>
      </c>
      <c r="C1766" s="3">
        <v>1</v>
      </c>
      <c r="H1766">
        <v>214.797076</v>
      </c>
      <c r="I1766" s="4">
        <v>4</v>
      </c>
      <c r="P1766">
        <v>2</v>
      </c>
      <c r="Q1766" t="str">
        <f>CONCATENATE(C1766,E1766,G1766,I1766)</f>
        <v>14</v>
      </c>
    </row>
    <row r="1767" spans="1:17" x14ac:dyDescent="0.25">
      <c r="A1767">
        <v>1972</v>
      </c>
      <c r="B1767">
        <v>205.68667099999999</v>
      </c>
      <c r="C1767" s="3">
        <v>1</v>
      </c>
      <c r="H1767">
        <v>214.83494899999999</v>
      </c>
      <c r="I1767" s="4">
        <v>4</v>
      </c>
      <c r="P1767">
        <v>2</v>
      </c>
      <c r="Q1767" t="str">
        <f>CONCATENATE(C1767,E1767,G1767,I1767)</f>
        <v>14</v>
      </c>
    </row>
    <row r="1768" spans="1:17" x14ac:dyDescent="0.25">
      <c r="A1768">
        <v>1973</v>
      </c>
      <c r="B1768">
        <v>205.687533</v>
      </c>
      <c r="C1768" s="3">
        <v>1</v>
      </c>
      <c r="H1768">
        <v>214.931127</v>
      </c>
      <c r="I1768" s="4">
        <v>4</v>
      </c>
      <c r="P1768">
        <v>2</v>
      </c>
      <c r="Q1768" t="str">
        <f>CONCATENATE(C1768,E1768,G1768,I1768)</f>
        <v>14</v>
      </c>
    </row>
    <row r="1769" spans="1:17" x14ac:dyDescent="0.25">
      <c r="A1769">
        <v>1974</v>
      </c>
      <c r="B1769">
        <v>205.653277</v>
      </c>
      <c r="C1769" s="3">
        <v>1</v>
      </c>
      <c r="H1769">
        <v>214.95274599999999</v>
      </c>
      <c r="I1769" s="4">
        <v>4</v>
      </c>
      <c r="P1769">
        <v>2</v>
      </c>
      <c r="Q1769" t="str">
        <f>CONCATENATE(C1769,E1769,G1769,I1769)</f>
        <v>14</v>
      </c>
    </row>
    <row r="1770" spans="1:17" x14ac:dyDescent="0.25">
      <c r="A1770">
        <v>1975</v>
      </c>
      <c r="H1770">
        <v>214.92818600000001</v>
      </c>
      <c r="I1770" s="4">
        <v>4</v>
      </c>
      <c r="P1770">
        <v>1</v>
      </c>
      <c r="Q1770" t="str">
        <f>CONCATENATE(C1770,E1770,G1770,I1770)</f>
        <v>4</v>
      </c>
    </row>
    <row r="1771" spans="1:17" x14ac:dyDescent="0.25">
      <c r="A1771">
        <v>1976</v>
      </c>
      <c r="H1771">
        <v>214.93685400000001</v>
      </c>
      <c r="I1771" s="4">
        <v>4</v>
      </c>
      <c r="P1771">
        <v>1</v>
      </c>
      <c r="Q1771" t="str">
        <f>CONCATENATE(C1771,E1771,G1771,I1771)</f>
        <v>4</v>
      </c>
    </row>
    <row r="1772" spans="1:17" x14ac:dyDescent="0.25">
      <c r="A1772">
        <v>1977</v>
      </c>
      <c r="P1772">
        <v>0</v>
      </c>
      <c r="Q1772" t="str">
        <f>CONCATENATE(C1772,E1772,G1772,I1772)</f>
        <v/>
      </c>
    </row>
    <row r="1773" spans="1:17" x14ac:dyDescent="0.25">
      <c r="A1773">
        <v>1978</v>
      </c>
      <c r="D1773">
        <v>192.61304799999999</v>
      </c>
      <c r="E1773" s="5">
        <v>2</v>
      </c>
      <c r="F1773">
        <v>204.291785</v>
      </c>
      <c r="G1773" s="2">
        <v>3</v>
      </c>
      <c r="P1773">
        <v>2</v>
      </c>
      <c r="Q1773" t="str">
        <f>CONCATENATE(C1773,E1773,G1773,I1773)</f>
        <v>23</v>
      </c>
    </row>
    <row r="1774" spans="1:17" x14ac:dyDescent="0.25">
      <c r="A1774">
        <v>1979</v>
      </c>
      <c r="D1774">
        <v>192.68080399999999</v>
      </c>
      <c r="E1774" s="5">
        <v>2</v>
      </c>
      <c r="F1774">
        <v>204.350425</v>
      </c>
      <c r="G1774" s="2">
        <v>3</v>
      </c>
      <c r="P1774">
        <v>2</v>
      </c>
      <c r="Q1774" t="str">
        <f>CONCATENATE(C1774,E1774,G1774,I1774)</f>
        <v>23</v>
      </c>
    </row>
    <row r="1775" spans="1:17" x14ac:dyDescent="0.25">
      <c r="A1775">
        <v>1980</v>
      </c>
      <c r="D1775">
        <v>192.70182299999999</v>
      </c>
      <c r="E1775" s="5">
        <v>2</v>
      </c>
      <c r="F1775">
        <v>204.40214399999999</v>
      </c>
      <c r="G1775" s="2">
        <v>3</v>
      </c>
      <c r="P1775">
        <v>2</v>
      </c>
      <c r="Q1775" t="str">
        <f>CONCATENATE(C1775,E1775,G1775,I1775)</f>
        <v>23</v>
      </c>
    </row>
    <row r="1776" spans="1:17" x14ac:dyDescent="0.25">
      <c r="A1776">
        <v>1981</v>
      </c>
      <c r="D1776">
        <v>192.70055300000001</v>
      </c>
      <c r="E1776" s="5">
        <v>2</v>
      </c>
      <c r="F1776">
        <v>204.415381</v>
      </c>
      <c r="G1776" s="2">
        <v>3</v>
      </c>
      <c r="P1776">
        <v>2</v>
      </c>
      <c r="Q1776" t="str">
        <f>CONCATENATE(C1776,E1776,G1776,I1776)</f>
        <v>23</v>
      </c>
    </row>
    <row r="1777" spans="1:17" x14ac:dyDescent="0.25">
      <c r="A1777">
        <v>1982</v>
      </c>
      <c r="D1777">
        <v>192.68039199999998</v>
      </c>
      <c r="E1777" s="5">
        <v>2</v>
      </c>
      <c r="F1777">
        <v>204.39195899999999</v>
      </c>
      <c r="G1777" s="2">
        <v>3</v>
      </c>
      <c r="P1777">
        <v>2</v>
      </c>
      <c r="Q1777" t="str">
        <f>CONCATENATE(C1777,E1777,G1777,I1777)</f>
        <v>23</v>
      </c>
    </row>
    <row r="1778" spans="1:17" x14ac:dyDescent="0.25">
      <c r="A1778">
        <v>1983</v>
      </c>
      <c r="D1778">
        <v>192.686858</v>
      </c>
      <c r="E1778" s="5">
        <v>2</v>
      </c>
      <c r="F1778">
        <v>204.41415699999999</v>
      </c>
      <c r="G1778" s="2">
        <v>3</v>
      </c>
      <c r="P1778">
        <v>2</v>
      </c>
      <c r="Q1778" t="str">
        <f>CONCATENATE(C1778,E1778,G1778,I1778)</f>
        <v>23</v>
      </c>
    </row>
    <row r="1779" spans="1:17" x14ac:dyDescent="0.25">
      <c r="A1779">
        <v>1984</v>
      </c>
      <c r="D1779">
        <v>192.678359</v>
      </c>
      <c r="E1779" s="5">
        <v>2</v>
      </c>
      <c r="F1779">
        <v>204.41268400000001</v>
      </c>
      <c r="G1779" s="2">
        <v>3</v>
      </c>
      <c r="P1779">
        <v>2</v>
      </c>
      <c r="Q1779" t="str">
        <f>CONCATENATE(C1779,E1779,G1779,I1779)</f>
        <v>23</v>
      </c>
    </row>
    <row r="1780" spans="1:17" x14ac:dyDescent="0.25">
      <c r="A1780">
        <v>1985</v>
      </c>
      <c r="D1780">
        <v>192.67988500000001</v>
      </c>
      <c r="E1780" s="5">
        <v>2</v>
      </c>
      <c r="F1780">
        <v>204.291785</v>
      </c>
      <c r="G1780" s="2">
        <v>3</v>
      </c>
      <c r="P1780">
        <v>2</v>
      </c>
      <c r="Q1780" t="str">
        <f>CONCATENATE(C1780,E1780,G1780,I1780)</f>
        <v>23</v>
      </c>
    </row>
    <row r="1781" spans="1:17" x14ac:dyDescent="0.25">
      <c r="A1781">
        <v>1986</v>
      </c>
      <c r="D1781">
        <v>192.61304799999999</v>
      </c>
      <c r="E1781" s="5">
        <v>2</v>
      </c>
      <c r="P1781">
        <v>1</v>
      </c>
      <c r="Q1781" t="str">
        <f>CONCATENATE(C1781,E1781,G1781,I1781)</f>
        <v>2</v>
      </c>
    </row>
    <row r="1782" spans="1:17" x14ac:dyDescent="0.25">
      <c r="A1782">
        <v>1987</v>
      </c>
      <c r="P1782">
        <v>0</v>
      </c>
      <c r="Q1782" t="str">
        <f>CONCATENATE(C1782,E1782,G1782,I1782)</f>
        <v/>
      </c>
    </row>
    <row r="1783" spans="1:17" x14ac:dyDescent="0.25">
      <c r="A1783">
        <v>1988</v>
      </c>
      <c r="P1783">
        <v>0</v>
      </c>
      <c r="Q1783" t="str">
        <f>CONCATENATE(C1783,E1783,G1783,I1783)</f>
        <v/>
      </c>
    </row>
    <row r="1784" spans="1:17" x14ac:dyDescent="0.25">
      <c r="A1784">
        <v>1989</v>
      </c>
      <c r="P1784">
        <v>0</v>
      </c>
      <c r="Q1784" t="str">
        <f>CONCATENATE(C1784,E1784,G1784,I1784)</f>
        <v/>
      </c>
    </row>
    <row r="1785" spans="1:17" x14ac:dyDescent="0.25">
      <c r="A1785">
        <v>1990</v>
      </c>
      <c r="B1785">
        <v>179.43888899999999</v>
      </c>
      <c r="C1785" s="3">
        <v>1</v>
      </c>
      <c r="H1785">
        <v>190.51578000000001</v>
      </c>
      <c r="I1785" s="4">
        <v>4</v>
      </c>
      <c r="P1785">
        <v>2</v>
      </c>
      <c r="Q1785" t="str">
        <f>CONCATENATE(C1785,E1785,G1785,I1785)</f>
        <v>14</v>
      </c>
    </row>
    <row r="1786" spans="1:17" x14ac:dyDescent="0.25">
      <c r="A1786">
        <v>1991</v>
      </c>
      <c r="B1786">
        <v>179.435374</v>
      </c>
      <c r="C1786" s="3">
        <v>1</v>
      </c>
      <c r="H1786">
        <v>190.49577199999999</v>
      </c>
      <c r="I1786" s="4">
        <v>4</v>
      </c>
      <c r="P1786">
        <v>2</v>
      </c>
      <c r="Q1786" t="str">
        <f>CONCATENATE(C1786,E1786,G1786,I1786)</f>
        <v>14</v>
      </c>
    </row>
    <row r="1787" spans="1:17" x14ac:dyDescent="0.25">
      <c r="A1787">
        <v>1992</v>
      </c>
      <c r="B1787">
        <v>179.458384</v>
      </c>
      <c r="C1787" s="3">
        <v>1</v>
      </c>
      <c r="H1787">
        <v>190.531711</v>
      </c>
      <c r="I1787" s="4">
        <v>4</v>
      </c>
      <c r="P1787">
        <v>2</v>
      </c>
      <c r="Q1787" t="str">
        <f>CONCATENATE(C1787,E1787,G1787,I1787)</f>
        <v>14</v>
      </c>
    </row>
    <row r="1788" spans="1:17" x14ac:dyDescent="0.25">
      <c r="A1788">
        <v>1993</v>
      </c>
      <c r="B1788">
        <v>179.46230199999999</v>
      </c>
      <c r="C1788" s="3">
        <v>1</v>
      </c>
      <c r="H1788">
        <v>190.54164</v>
      </c>
      <c r="I1788" s="4">
        <v>4</v>
      </c>
      <c r="P1788">
        <v>2</v>
      </c>
      <c r="Q1788" t="str">
        <f>CONCATENATE(C1788,E1788,G1788,I1788)</f>
        <v>14</v>
      </c>
    </row>
    <row r="1789" spans="1:17" x14ac:dyDescent="0.25">
      <c r="A1789">
        <v>1994</v>
      </c>
      <c r="B1789">
        <v>179.476304</v>
      </c>
      <c r="C1789" s="3">
        <v>1</v>
      </c>
      <c r="H1789">
        <v>190.54311300000001</v>
      </c>
      <c r="I1789" s="4">
        <v>4</v>
      </c>
      <c r="P1789">
        <v>2</v>
      </c>
      <c r="Q1789" t="str">
        <f>CONCATENATE(C1789,E1789,G1789,I1789)</f>
        <v>14</v>
      </c>
    </row>
    <row r="1790" spans="1:17" x14ac:dyDescent="0.25">
      <c r="A1790">
        <v>1995</v>
      </c>
      <c r="B1790">
        <v>179.47004199999998</v>
      </c>
      <c r="C1790" s="3">
        <v>1</v>
      </c>
      <c r="H1790">
        <v>190.535426</v>
      </c>
      <c r="I1790" s="4">
        <v>4</v>
      </c>
      <c r="P1790">
        <v>2</v>
      </c>
      <c r="Q1790" t="str">
        <f>CONCATENATE(C1790,E1790,G1790,I1790)</f>
        <v>14</v>
      </c>
    </row>
    <row r="1791" spans="1:17" x14ac:dyDescent="0.25">
      <c r="A1791">
        <v>1996</v>
      </c>
      <c r="B1791">
        <v>179.46816000000001</v>
      </c>
      <c r="C1791" s="3">
        <v>1</v>
      </c>
      <c r="H1791">
        <v>190.51256799999999</v>
      </c>
      <c r="I1791" s="4">
        <v>4</v>
      </c>
      <c r="P1791">
        <v>2</v>
      </c>
      <c r="Q1791" t="str">
        <f>CONCATENATE(C1791,E1791,G1791,I1791)</f>
        <v>14</v>
      </c>
    </row>
    <row r="1792" spans="1:17" x14ac:dyDescent="0.25">
      <c r="A1792">
        <v>1997</v>
      </c>
      <c r="B1792">
        <v>179.412927</v>
      </c>
      <c r="C1792" s="3">
        <v>1</v>
      </c>
      <c r="H1792">
        <v>190.536292</v>
      </c>
      <c r="I1792" s="4">
        <v>4</v>
      </c>
      <c r="P1792">
        <v>2</v>
      </c>
      <c r="Q1792" t="str">
        <f>CONCATENATE(C1792,E1792,G1792,I1792)</f>
        <v>14</v>
      </c>
    </row>
    <row r="1793" spans="1:17" x14ac:dyDescent="0.25">
      <c r="A1793">
        <v>1998</v>
      </c>
      <c r="B1793">
        <v>179.43888899999999</v>
      </c>
      <c r="C1793" s="3">
        <v>1</v>
      </c>
      <c r="H1793">
        <v>190.51578000000001</v>
      </c>
      <c r="I1793" s="4">
        <v>4</v>
      </c>
      <c r="P1793">
        <v>2</v>
      </c>
      <c r="Q1793" t="str">
        <f>CONCATENATE(C1793,E1793,G1793,I1793)</f>
        <v>14</v>
      </c>
    </row>
    <row r="1794" spans="1:17" x14ac:dyDescent="0.25">
      <c r="A1794">
        <v>1999</v>
      </c>
      <c r="P1794">
        <v>0</v>
      </c>
      <c r="Q1794" t="str">
        <f>CONCATENATE(C1794,E1794,G1794,I1794)</f>
        <v/>
      </c>
    </row>
    <row r="1795" spans="1:17" x14ac:dyDescent="0.25">
      <c r="A1795">
        <v>2000</v>
      </c>
      <c r="P1795">
        <v>0</v>
      </c>
      <c r="Q1795" t="str">
        <f>CONCATENATE(C1795,E1795,G1795,I1795)</f>
        <v/>
      </c>
    </row>
    <row r="1796" spans="1:17" x14ac:dyDescent="0.25">
      <c r="A1796">
        <v>2001</v>
      </c>
      <c r="D1796">
        <v>166.809358</v>
      </c>
      <c r="E1796" s="5">
        <v>2</v>
      </c>
      <c r="F1796">
        <v>177.264499</v>
      </c>
      <c r="G1796" s="2">
        <v>3</v>
      </c>
      <c r="P1796">
        <v>2</v>
      </c>
      <c r="Q1796" t="str">
        <f>CONCATENATE(C1796,E1796,G1796,I1796)</f>
        <v>23</v>
      </c>
    </row>
    <row r="1797" spans="1:17" x14ac:dyDescent="0.25">
      <c r="A1797">
        <v>2002</v>
      </c>
      <c r="D1797">
        <v>166.77891599999998</v>
      </c>
      <c r="E1797" s="5">
        <v>2</v>
      </c>
      <c r="F1797">
        <v>177.21176</v>
      </c>
      <c r="G1797" s="2">
        <v>3</v>
      </c>
      <c r="P1797">
        <v>2</v>
      </c>
      <c r="Q1797" t="str">
        <f>CONCATENATE(C1797,E1797,G1797,I1797)</f>
        <v>23</v>
      </c>
    </row>
    <row r="1798" spans="1:17" x14ac:dyDescent="0.25">
      <c r="A1798">
        <v>2003</v>
      </c>
      <c r="D1798">
        <v>166.76715899999999</v>
      </c>
      <c r="E1798" s="5">
        <v>2</v>
      </c>
      <c r="F1798">
        <v>177.23029</v>
      </c>
      <c r="G1798" s="2">
        <v>3</v>
      </c>
      <c r="P1798">
        <v>2</v>
      </c>
      <c r="Q1798" t="str">
        <f>CONCATENATE(C1798,E1798,G1798,I1798)</f>
        <v>23</v>
      </c>
    </row>
    <row r="1799" spans="1:17" x14ac:dyDescent="0.25">
      <c r="A1799">
        <v>2004</v>
      </c>
      <c r="D1799">
        <v>166.79759899999999</v>
      </c>
      <c r="E1799" s="5">
        <v>2</v>
      </c>
      <c r="F1799">
        <v>177.23354999999998</v>
      </c>
      <c r="G1799" s="2">
        <v>3</v>
      </c>
      <c r="P1799">
        <v>2</v>
      </c>
      <c r="Q1799" t="str">
        <f>CONCATENATE(C1799,E1799,G1799,I1799)</f>
        <v>23</v>
      </c>
    </row>
    <row r="1800" spans="1:17" x14ac:dyDescent="0.25">
      <c r="A1800">
        <v>2005</v>
      </c>
      <c r="D1800">
        <v>166.81439699999999</v>
      </c>
      <c r="E1800" s="5">
        <v>2</v>
      </c>
      <c r="F1800">
        <v>177.24281400000001</v>
      </c>
      <c r="G1800" s="2">
        <v>3</v>
      </c>
      <c r="P1800">
        <v>2</v>
      </c>
      <c r="Q1800" t="str">
        <f>CONCATENATE(C1800,E1800,G1800,I1800)</f>
        <v>23</v>
      </c>
    </row>
    <row r="1801" spans="1:17" x14ac:dyDescent="0.25">
      <c r="A1801">
        <v>2006</v>
      </c>
      <c r="D1801">
        <v>166.82793900000001</v>
      </c>
      <c r="E1801" s="5">
        <v>2</v>
      </c>
      <c r="F1801">
        <v>177.25258500000001</v>
      </c>
      <c r="G1801" s="2">
        <v>3</v>
      </c>
      <c r="P1801">
        <v>2</v>
      </c>
      <c r="Q1801" t="str">
        <f>CONCATENATE(C1801,E1801,G1801,I1801)</f>
        <v>23</v>
      </c>
    </row>
    <row r="1802" spans="1:17" x14ac:dyDescent="0.25">
      <c r="A1802">
        <v>2007</v>
      </c>
      <c r="D1802">
        <v>166.785788</v>
      </c>
      <c r="E1802" s="5">
        <v>2</v>
      </c>
      <c r="F1802">
        <v>177.26297299999999</v>
      </c>
      <c r="G1802" s="2">
        <v>3</v>
      </c>
      <c r="P1802">
        <v>2</v>
      </c>
      <c r="Q1802" t="str">
        <f>CONCATENATE(C1802,E1802,G1802,I1802)</f>
        <v>23</v>
      </c>
    </row>
    <row r="1803" spans="1:17" x14ac:dyDescent="0.25">
      <c r="A1803">
        <v>2008</v>
      </c>
      <c r="D1803">
        <v>166.81745000000001</v>
      </c>
      <c r="E1803" s="5">
        <v>2</v>
      </c>
      <c r="F1803">
        <v>177.25294400000001</v>
      </c>
      <c r="G1803" s="2">
        <v>3</v>
      </c>
      <c r="P1803">
        <v>2</v>
      </c>
      <c r="Q1803" t="str">
        <f>CONCATENATE(C1803,E1803,G1803,I1803)</f>
        <v>23</v>
      </c>
    </row>
    <row r="1804" spans="1:17" x14ac:dyDescent="0.25">
      <c r="A1804">
        <v>2009</v>
      </c>
      <c r="D1804">
        <v>166.809358</v>
      </c>
      <c r="E1804" s="5">
        <v>2</v>
      </c>
      <c r="F1804">
        <v>177.264499</v>
      </c>
      <c r="G1804" s="2">
        <v>3</v>
      </c>
      <c r="P1804">
        <v>2</v>
      </c>
      <c r="Q1804" t="str">
        <f>CONCATENATE(C1804,E1804,G1804,I1804)</f>
        <v>23</v>
      </c>
    </row>
    <row r="1805" spans="1:17" x14ac:dyDescent="0.25">
      <c r="A1805">
        <v>2010</v>
      </c>
      <c r="P1805">
        <v>0</v>
      </c>
      <c r="Q1805" t="str">
        <f>CONCATENATE(C1805,E1805,G1805,I1805)</f>
        <v/>
      </c>
    </row>
    <row r="1806" spans="1:17" x14ac:dyDescent="0.25">
      <c r="A1806">
        <v>2011</v>
      </c>
      <c r="B1806">
        <v>156.51639899999998</v>
      </c>
      <c r="C1806" s="3">
        <v>1</v>
      </c>
      <c r="P1806">
        <v>1</v>
      </c>
      <c r="Q1806" t="str">
        <f>CONCATENATE(C1806,E1806,G1806,I1806)</f>
        <v>1</v>
      </c>
    </row>
    <row r="1807" spans="1:17" x14ac:dyDescent="0.25">
      <c r="A1807">
        <v>2012</v>
      </c>
      <c r="B1807">
        <v>156.51639899999998</v>
      </c>
      <c r="C1807" s="3">
        <v>1</v>
      </c>
      <c r="P1807">
        <v>1</v>
      </c>
      <c r="Q1807" t="str">
        <f>CONCATENATE(C1807,E1807,G1807,I1807)</f>
        <v>1</v>
      </c>
    </row>
    <row r="1808" spans="1:17" x14ac:dyDescent="0.25">
      <c r="A1808">
        <v>2013</v>
      </c>
      <c r="B1808">
        <v>156.42919899999998</v>
      </c>
      <c r="C1808" s="3">
        <v>1</v>
      </c>
      <c r="H1808">
        <v>164.166034</v>
      </c>
      <c r="I1808" s="4">
        <v>4</v>
      </c>
      <c r="P1808">
        <v>2</v>
      </c>
      <c r="Q1808" t="str">
        <f>CONCATENATE(C1808,E1808,G1808,I1808)</f>
        <v>14</v>
      </c>
    </row>
    <row r="1809" spans="1:17" x14ac:dyDescent="0.25">
      <c r="A1809">
        <v>2014</v>
      </c>
      <c r="B1809">
        <v>156.46753000000001</v>
      </c>
      <c r="C1809" s="3">
        <v>1</v>
      </c>
      <c r="H1809">
        <v>164.111617</v>
      </c>
      <c r="I1809" s="4">
        <v>4</v>
      </c>
      <c r="P1809">
        <v>2</v>
      </c>
      <c r="Q1809" t="str">
        <f>CONCATENATE(C1809,E1809,G1809,I1809)</f>
        <v>14</v>
      </c>
    </row>
    <row r="1810" spans="1:17" x14ac:dyDescent="0.25">
      <c r="A1810">
        <v>2015</v>
      </c>
      <c r="B1810">
        <v>156.472264</v>
      </c>
      <c r="C1810" s="3">
        <v>1</v>
      </c>
      <c r="H1810">
        <v>164.12444599999998</v>
      </c>
      <c r="I1810" s="4">
        <v>4</v>
      </c>
      <c r="P1810">
        <v>2</v>
      </c>
      <c r="Q1810" t="str">
        <f>CONCATENATE(C1810,E1810,G1810,I1810)</f>
        <v>14</v>
      </c>
    </row>
    <row r="1811" spans="1:17" x14ac:dyDescent="0.25">
      <c r="A1811">
        <v>2016</v>
      </c>
      <c r="B1811">
        <v>156.471756</v>
      </c>
      <c r="C1811" s="3">
        <v>1</v>
      </c>
      <c r="H1811">
        <v>164.17484200000001</v>
      </c>
      <c r="I1811" s="4">
        <v>4</v>
      </c>
      <c r="P1811">
        <v>2</v>
      </c>
      <c r="Q1811" t="str">
        <f>CONCATENATE(C1811,E1811,G1811,I1811)</f>
        <v>14</v>
      </c>
    </row>
    <row r="1812" spans="1:17" x14ac:dyDescent="0.25">
      <c r="A1812">
        <v>2017</v>
      </c>
      <c r="B1812">
        <v>156.499447</v>
      </c>
      <c r="C1812" s="3">
        <v>1</v>
      </c>
      <c r="H1812">
        <v>164.193423</v>
      </c>
      <c r="I1812" s="4">
        <v>4</v>
      </c>
      <c r="P1812">
        <v>2</v>
      </c>
      <c r="Q1812" t="str">
        <f>CONCATENATE(C1812,E1812,G1812,I1812)</f>
        <v>14</v>
      </c>
    </row>
    <row r="1813" spans="1:17" x14ac:dyDescent="0.25">
      <c r="A1813">
        <v>2018</v>
      </c>
      <c r="B1813">
        <v>156.482496</v>
      </c>
      <c r="C1813" s="3">
        <v>1</v>
      </c>
      <c r="H1813">
        <v>164.16868099999999</v>
      </c>
      <c r="I1813" s="4">
        <v>4</v>
      </c>
      <c r="P1813">
        <v>2</v>
      </c>
      <c r="Q1813" t="str">
        <f>CONCATENATE(C1813,E1813,G1813,I1813)</f>
        <v>14</v>
      </c>
    </row>
    <row r="1814" spans="1:17" x14ac:dyDescent="0.25">
      <c r="A1814">
        <v>2019</v>
      </c>
      <c r="B1814">
        <v>156.50993399999999</v>
      </c>
      <c r="C1814" s="3">
        <v>1</v>
      </c>
      <c r="H1814">
        <v>164.15651600000001</v>
      </c>
      <c r="I1814" s="4">
        <v>4</v>
      </c>
      <c r="P1814">
        <v>2</v>
      </c>
      <c r="Q1814" t="str">
        <f>CONCATENATE(C1814,E1814,G1814,I1814)</f>
        <v>14</v>
      </c>
    </row>
    <row r="1815" spans="1:17" x14ac:dyDescent="0.25">
      <c r="A1815">
        <v>2020</v>
      </c>
      <c r="B1815">
        <v>156.51639899999998</v>
      </c>
      <c r="C1815" s="3">
        <v>1</v>
      </c>
      <c r="H1815">
        <v>164.129842</v>
      </c>
      <c r="I1815" s="4">
        <v>4</v>
      </c>
      <c r="P1815">
        <v>2</v>
      </c>
      <c r="Q1815" t="str">
        <f>CONCATENATE(C1815,E1815,G1815,I1815)</f>
        <v>14</v>
      </c>
    </row>
    <row r="1816" spans="1:17" x14ac:dyDescent="0.25">
      <c r="A1816">
        <v>2021</v>
      </c>
      <c r="H1816">
        <v>164.17433299999999</v>
      </c>
      <c r="I1816" s="4">
        <v>4</v>
      </c>
      <c r="P1816">
        <v>1</v>
      </c>
      <c r="Q1816" t="str">
        <f>CONCATENATE(C1816,E1816,G1816,I1816)</f>
        <v>4</v>
      </c>
    </row>
    <row r="1817" spans="1:17" x14ac:dyDescent="0.25">
      <c r="A1817">
        <v>2022</v>
      </c>
      <c r="H1817">
        <v>164.166034</v>
      </c>
      <c r="I1817" s="4">
        <v>4</v>
      </c>
      <c r="P1817">
        <v>1</v>
      </c>
      <c r="Q1817" t="str">
        <f>CONCATENATE(C1817,E1817,G1817,I1817)</f>
        <v>4</v>
      </c>
    </row>
    <row r="1818" spans="1:17" x14ac:dyDescent="0.25">
      <c r="A1818">
        <v>2023</v>
      </c>
      <c r="D1818">
        <v>135.67764900000003</v>
      </c>
      <c r="E1818" s="5">
        <v>2</v>
      </c>
      <c r="F1818">
        <v>155.56692699999999</v>
      </c>
      <c r="G1818" s="2">
        <v>3</v>
      </c>
      <c r="P1818">
        <v>2</v>
      </c>
      <c r="Q1818" t="str">
        <f>CONCATENATE(C1818,E1818,G1818,I1818)</f>
        <v>23</v>
      </c>
    </row>
    <row r="1819" spans="1:17" x14ac:dyDescent="0.25">
      <c r="A1819">
        <v>2024</v>
      </c>
      <c r="D1819">
        <v>135.74657300000001</v>
      </c>
      <c r="E1819" s="5">
        <v>2</v>
      </c>
      <c r="F1819">
        <v>155.56692699999999</v>
      </c>
      <c r="G1819" s="2">
        <v>3</v>
      </c>
      <c r="P1819">
        <v>2</v>
      </c>
      <c r="Q1819" t="str">
        <f>CONCATENATE(C1819,E1819,G1819,I1819)</f>
        <v>23</v>
      </c>
    </row>
    <row r="1820" spans="1:17" x14ac:dyDescent="0.25">
      <c r="A1820">
        <v>2025</v>
      </c>
      <c r="D1820">
        <v>135.69792100000001</v>
      </c>
      <c r="E1820" s="5">
        <v>2</v>
      </c>
      <c r="F1820">
        <v>155.56692699999999</v>
      </c>
      <c r="G1820" s="2">
        <v>3</v>
      </c>
      <c r="P1820">
        <v>2</v>
      </c>
      <c r="Q1820" t="str">
        <f>CONCATENATE(C1820,E1820,G1820,I1820)</f>
        <v>23</v>
      </c>
    </row>
    <row r="1821" spans="1:17" x14ac:dyDescent="0.25">
      <c r="A1821">
        <v>2026</v>
      </c>
      <c r="D1821">
        <v>135.75756000000001</v>
      </c>
      <c r="E1821" s="5">
        <v>2</v>
      </c>
      <c r="F1821">
        <v>155.50461899999999</v>
      </c>
      <c r="G1821" s="2">
        <v>3</v>
      </c>
      <c r="P1821">
        <v>2</v>
      </c>
      <c r="Q1821" t="str">
        <f>CONCATENATE(C1821,E1821,G1821,I1821)</f>
        <v>23</v>
      </c>
    </row>
    <row r="1822" spans="1:17" x14ac:dyDescent="0.25">
      <c r="A1822">
        <v>2027</v>
      </c>
      <c r="D1822">
        <v>135.71890200000001</v>
      </c>
      <c r="E1822" s="5">
        <v>2</v>
      </c>
      <c r="F1822">
        <v>155.54483399999998</v>
      </c>
      <c r="G1822" s="2">
        <v>3</v>
      </c>
      <c r="P1822">
        <v>2</v>
      </c>
      <c r="Q1822" t="str">
        <f>CONCATENATE(C1822,E1822,G1822,I1822)</f>
        <v>23</v>
      </c>
    </row>
    <row r="1823" spans="1:17" x14ac:dyDescent="0.25">
      <c r="A1823">
        <v>2028</v>
      </c>
      <c r="D1823">
        <v>135.76207600000001</v>
      </c>
      <c r="E1823" s="5">
        <v>2</v>
      </c>
      <c r="F1823">
        <v>155.571305</v>
      </c>
      <c r="G1823" s="2">
        <v>3</v>
      </c>
      <c r="P1823">
        <v>2</v>
      </c>
      <c r="Q1823" t="str">
        <f>CONCATENATE(C1823,E1823,G1823,I1823)</f>
        <v>23</v>
      </c>
    </row>
    <row r="1824" spans="1:17" x14ac:dyDescent="0.25">
      <c r="A1824">
        <v>2029</v>
      </c>
      <c r="D1824">
        <v>135.75933700000002</v>
      </c>
      <c r="E1824" s="5">
        <v>2</v>
      </c>
      <c r="F1824">
        <v>155.58011099999999</v>
      </c>
      <c r="G1824" s="2">
        <v>3</v>
      </c>
      <c r="P1824">
        <v>2</v>
      </c>
      <c r="Q1824" t="str">
        <f>CONCATENATE(C1824,E1824,G1824,I1824)</f>
        <v>23</v>
      </c>
    </row>
    <row r="1825" spans="1:17" x14ac:dyDescent="0.25">
      <c r="A1825">
        <v>2030</v>
      </c>
      <c r="D1825">
        <v>135.67764900000003</v>
      </c>
      <c r="E1825" s="5">
        <v>2</v>
      </c>
      <c r="F1825">
        <v>155.624652</v>
      </c>
      <c r="G1825" s="2">
        <v>3</v>
      </c>
      <c r="P1825">
        <v>2</v>
      </c>
      <c r="Q1825" t="str">
        <f>CONCATENATE(C1825,E1825,G1825,I1825)</f>
        <v>23</v>
      </c>
    </row>
    <row r="1826" spans="1:17" x14ac:dyDescent="0.25">
      <c r="A1826">
        <v>2031</v>
      </c>
      <c r="D1826">
        <v>135.67764900000003</v>
      </c>
      <c r="E1826" s="5">
        <v>2</v>
      </c>
      <c r="F1826">
        <v>155.56692699999999</v>
      </c>
      <c r="G1826" s="2">
        <v>3</v>
      </c>
      <c r="P1826">
        <v>2</v>
      </c>
      <c r="Q1826" t="str">
        <f>CONCATENATE(C1826,E1826,G1826,I1826)</f>
        <v>23</v>
      </c>
    </row>
    <row r="1827" spans="1:17" x14ac:dyDescent="0.25">
      <c r="A1827">
        <v>2032</v>
      </c>
      <c r="P1827">
        <v>0</v>
      </c>
      <c r="Q1827" t="str">
        <f>CONCATENATE(C1827,E1827,G1827,I1827)</f>
        <v/>
      </c>
    </row>
    <row r="1828" spans="1:17" x14ac:dyDescent="0.25">
      <c r="A1828">
        <v>2033</v>
      </c>
      <c r="P1828">
        <v>0</v>
      </c>
      <c r="Q1828" t="str">
        <f>CONCATENATE(C1828,E1828,G1828,I1828)</f>
        <v/>
      </c>
    </row>
    <row r="1829" spans="1:17" x14ac:dyDescent="0.25">
      <c r="A1829">
        <v>2034</v>
      </c>
      <c r="H1829">
        <v>134.13633600000003</v>
      </c>
      <c r="I1829" s="4">
        <v>4</v>
      </c>
      <c r="P1829">
        <v>1</v>
      </c>
      <c r="Q1829" t="str">
        <f>CONCATENATE(C1829,E1829,G1829,I1829)</f>
        <v>4</v>
      </c>
    </row>
    <row r="1830" spans="1:17" x14ac:dyDescent="0.25">
      <c r="A1830">
        <v>2035</v>
      </c>
      <c r="B1830">
        <v>123.64481600000001</v>
      </c>
      <c r="C1830" s="3">
        <v>1</v>
      </c>
      <c r="H1830">
        <v>134.11130400000002</v>
      </c>
      <c r="I1830" s="4">
        <v>4</v>
      </c>
      <c r="P1830">
        <v>2</v>
      </c>
      <c r="Q1830" t="str">
        <f>CONCATENATE(C1830,E1830,G1830,I1830)</f>
        <v>14</v>
      </c>
    </row>
    <row r="1831" spans="1:17" x14ac:dyDescent="0.25">
      <c r="A1831">
        <v>2036</v>
      </c>
      <c r="B1831">
        <v>123.63995300000001</v>
      </c>
      <c r="C1831" s="3">
        <v>1</v>
      </c>
      <c r="H1831">
        <v>134.14804000000001</v>
      </c>
      <c r="I1831" s="4">
        <v>4</v>
      </c>
      <c r="P1831">
        <v>2</v>
      </c>
      <c r="Q1831" t="str">
        <f>CONCATENATE(C1831,E1831,G1831,I1831)</f>
        <v>14</v>
      </c>
    </row>
    <row r="1832" spans="1:17" x14ac:dyDescent="0.25">
      <c r="A1832">
        <v>2037</v>
      </c>
      <c r="B1832">
        <v>123.64648700000001</v>
      </c>
      <c r="C1832" s="3">
        <v>1</v>
      </c>
      <c r="H1832">
        <v>134.183921</v>
      </c>
      <c r="I1832" s="4">
        <v>4</v>
      </c>
      <c r="P1832">
        <v>2</v>
      </c>
      <c r="Q1832" t="str">
        <f>CONCATENATE(C1832,E1832,G1832,I1832)</f>
        <v>14</v>
      </c>
    </row>
    <row r="1833" spans="1:17" x14ac:dyDescent="0.25">
      <c r="A1833">
        <v>2038</v>
      </c>
      <c r="B1833">
        <v>123.675933</v>
      </c>
      <c r="C1833" s="3">
        <v>1</v>
      </c>
      <c r="H1833">
        <v>134.14297400000001</v>
      </c>
      <c r="I1833" s="4">
        <v>4</v>
      </c>
      <c r="P1833">
        <v>2</v>
      </c>
      <c r="Q1833" t="str">
        <f>CONCATENATE(C1833,E1833,G1833,I1833)</f>
        <v>14</v>
      </c>
    </row>
    <row r="1834" spans="1:17" x14ac:dyDescent="0.25">
      <c r="A1834">
        <v>2039</v>
      </c>
      <c r="B1834">
        <v>123.654498</v>
      </c>
      <c r="C1834" s="3">
        <v>1</v>
      </c>
      <c r="H1834">
        <v>134.10871800000001</v>
      </c>
      <c r="I1834" s="4">
        <v>4</v>
      </c>
      <c r="P1834">
        <v>2</v>
      </c>
      <c r="Q1834" t="str">
        <f>CONCATENATE(C1834,E1834,G1834,I1834)</f>
        <v>14</v>
      </c>
    </row>
    <row r="1835" spans="1:17" x14ac:dyDescent="0.25">
      <c r="A1835">
        <v>2040</v>
      </c>
      <c r="B1835">
        <v>123.64294000000001</v>
      </c>
      <c r="C1835" s="3">
        <v>1</v>
      </c>
      <c r="H1835">
        <v>134.15067200000001</v>
      </c>
      <c r="I1835" s="4">
        <v>4</v>
      </c>
      <c r="P1835">
        <v>2</v>
      </c>
      <c r="Q1835" t="str">
        <f>CONCATENATE(C1835,E1835,G1835,I1835)</f>
        <v>14</v>
      </c>
    </row>
    <row r="1836" spans="1:17" x14ac:dyDescent="0.25">
      <c r="A1836">
        <v>2041</v>
      </c>
      <c r="B1836">
        <v>123.67547500000001</v>
      </c>
      <c r="C1836" s="3">
        <v>1</v>
      </c>
      <c r="H1836">
        <v>134.08566200000001</v>
      </c>
      <c r="I1836" s="4">
        <v>4</v>
      </c>
      <c r="P1836">
        <v>2</v>
      </c>
      <c r="Q1836" t="str">
        <f>CONCATENATE(C1836,E1836,G1836,I1836)</f>
        <v>14</v>
      </c>
    </row>
    <row r="1837" spans="1:17" x14ac:dyDescent="0.25">
      <c r="A1837">
        <v>2042</v>
      </c>
      <c r="B1837">
        <v>123.578631</v>
      </c>
      <c r="C1837" s="3">
        <v>1</v>
      </c>
      <c r="H1837">
        <v>134.13633600000003</v>
      </c>
      <c r="I1837" s="4">
        <v>4</v>
      </c>
      <c r="P1837">
        <v>2</v>
      </c>
      <c r="Q1837" t="str">
        <f>CONCATENATE(C1837,E1837,G1837,I1837)</f>
        <v>14</v>
      </c>
    </row>
    <row r="1838" spans="1:17" x14ac:dyDescent="0.25">
      <c r="A1838">
        <v>2043</v>
      </c>
      <c r="B1838">
        <v>123.64481600000001</v>
      </c>
      <c r="C1838" s="3">
        <v>1</v>
      </c>
      <c r="H1838">
        <v>134.13633600000003</v>
      </c>
      <c r="I1838" s="4">
        <v>4</v>
      </c>
      <c r="P1838">
        <v>2</v>
      </c>
      <c r="Q1838" t="str">
        <f>CONCATENATE(C1838,E1838,G1838,I1838)</f>
        <v>14</v>
      </c>
    </row>
    <row r="1839" spans="1:17" x14ac:dyDescent="0.25">
      <c r="A1839">
        <v>2044</v>
      </c>
      <c r="P1839">
        <v>0</v>
      </c>
      <c r="Q1839" t="str">
        <f>CONCATENATE(C1839,E1839,G1839,I1839)</f>
        <v/>
      </c>
    </row>
    <row r="1840" spans="1:17" x14ac:dyDescent="0.25">
      <c r="A1840">
        <v>2045</v>
      </c>
      <c r="P1840">
        <v>0</v>
      </c>
      <c r="Q1840" t="str">
        <f>CONCATENATE(C1840,E1840,G1840,I1840)</f>
        <v/>
      </c>
    </row>
    <row r="1841" spans="1:17" x14ac:dyDescent="0.25">
      <c r="A1841">
        <v>2046</v>
      </c>
      <c r="D1841">
        <v>111.86946800000001</v>
      </c>
      <c r="E1841" s="5">
        <v>2</v>
      </c>
      <c r="P1841">
        <v>1</v>
      </c>
      <c r="Q1841" t="str">
        <f>CONCATENATE(C1841,E1841,G1841,I1841)</f>
        <v>2</v>
      </c>
    </row>
    <row r="1842" spans="1:17" x14ac:dyDescent="0.25">
      <c r="A1842">
        <v>2047</v>
      </c>
      <c r="D1842">
        <v>111.896529</v>
      </c>
      <c r="E1842" s="5">
        <v>2</v>
      </c>
      <c r="P1842">
        <v>1</v>
      </c>
      <c r="Q1842" t="str">
        <f>CONCATENATE(C1842,E1842,G1842,I1842)</f>
        <v>2</v>
      </c>
    </row>
    <row r="1843" spans="1:17" x14ac:dyDescent="0.25">
      <c r="A1843">
        <v>2048</v>
      </c>
      <c r="D1843">
        <v>111.88898</v>
      </c>
      <c r="E1843" s="5">
        <v>2</v>
      </c>
      <c r="P1843">
        <v>1</v>
      </c>
      <c r="Q1843" t="str">
        <f>CONCATENATE(C1843,E1843,G1843,I1843)</f>
        <v>2</v>
      </c>
    </row>
    <row r="1844" spans="1:17" x14ac:dyDescent="0.25">
      <c r="A1844">
        <v>2049</v>
      </c>
      <c r="D1844">
        <v>111.88370800000001</v>
      </c>
      <c r="E1844" s="5">
        <v>2</v>
      </c>
      <c r="F1844">
        <v>119.389396</v>
      </c>
      <c r="G1844" s="2">
        <v>3</v>
      </c>
      <c r="P1844">
        <v>2</v>
      </c>
      <c r="Q1844" t="str">
        <f>CONCATENATE(C1844,E1844,G1844,I1844)</f>
        <v>23</v>
      </c>
    </row>
    <row r="1845" spans="1:17" x14ac:dyDescent="0.25">
      <c r="A1845">
        <v>2050</v>
      </c>
      <c r="D1845">
        <v>111.89252800000001</v>
      </c>
      <c r="E1845" s="5">
        <v>2</v>
      </c>
      <c r="F1845">
        <v>119.246234</v>
      </c>
      <c r="G1845" s="2">
        <v>3</v>
      </c>
      <c r="P1845">
        <v>2</v>
      </c>
      <c r="Q1845" t="str">
        <f>CONCATENATE(C1845,E1845,G1845,I1845)</f>
        <v>23</v>
      </c>
    </row>
    <row r="1846" spans="1:17" x14ac:dyDescent="0.25">
      <c r="A1846">
        <v>2051</v>
      </c>
      <c r="D1846">
        <v>111.91340500000001</v>
      </c>
      <c r="E1846" s="5">
        <v>2</v>
      </c>
      <c r="F1846">
        <v>119.278209</v>
      </c>
      <c r="G1846" s="2">
        <v>3</v>
      </c>
      <c r="P1846">
        <v>2</v>
      </c>
      <c r="Q1846" t="str">
        <f>CONCATENATE(C1846,E1846,G1846,I1846)</f>
        <v>23</v>
      </c>
    </row>
    <row r="1847" spans="1:17" x14ac:dyDescent="0.25">
      <c r="A1847">
        <v>2052</v>
      </c>
      <c r="D1847">
        <v>111.92262600000001</v>
      </c>
      <c r="E1847" s="5">
        <v>2</v>
      </c>
      <c r="F1847">
        <v>119.31409000000001</v>
      </c>
      <c r="G1847" s="2">
        <v>3</v>
      </c>
      <c r="P1847">
        <v>2</v>
      </c>
      <c r="Q1847" t="str">
        <f>CONCATENATE(C1847,E1847,G1847,I1847)</f>
        <v>23</v>
      </c>
    </row>
    <row r="1848" spans="1:17" x14ac:dyDescent="0.25">
      <c r="A1848">
        <v>2053</v>
      </c>
      <c r="D1848">
        <v>111.83824800000001</v>
      </c>
      <c r="E1848" s="5">
        <v>2</v>
      </c>
      <c r="F1848">
        <v>119.310946</v>
      </c>
      <c r="G1848" s="2">
        <v>3</v>
      </c>
      <c r="P1848">
        <v>2</v>
      </c>
      <c r="Q1848" t="str">
        <f>CONCATENATE(C1848,E1848,G1848,I1848)</f>
        <v>23</v>
      </c>
    </row>
    <row r="1849" spans="1:17" x14ac:dyDescent="0.25">
      <c r="A1849">
        <v>2054</v>
      </c>
      <c r="D1849">
        <v>111.86946800000001</v>
      </c>
      <c r="E1849" s="5">
        <v>2</v>
      </c>
      <c r="F1849">
        <v>119.39567500000001</v>
      </c>
      <c r="G1849" s="2">
        <v>3</v>
      </c>
      <c r="P1849">
        <v>2</v>
      </c>
      <c r="Q1849" t="str">
        <f>CONCATENATE(C1849,E1849,G1849,I1849)</f>
        <v>23</v>
      </c>
    </row>
    <row r="1850" spans="1:17" x14ac:dyDescent="0.25">
      <c r="A1850">
        <v>2055</v>
      </c>
      <c r="F1850">
        <v>119.36562600000001</v>
      </c>
      <c r="G1850" s="2">
        <v>3</v>
      </c>
      <c r="H1850">
        <v>111.80014300000001</v>
      </c>
      <c r="I1850" s="4">
        <v>4</v>
      </c>
      <c r="P1850">
        <v>2</v>
      </c>
      <c r="Q1850" t="str">
        <f>CONCATENATE(C1850,E1850,G1850,I1850)</f>
        <v>34</v>
      </c>
    </row>
    <row r="1851" spans="1:17" x14ac:dyDescent="0.25">
      <c r="A1851">
        <v>2056</v>
      </c>
      <c r="F1851">
        <v>119.27172400000001</v>
      </c>
      <c r="G1851" s="2">
        <v>3</v>
      </c>
      <c r="H1851">
        <v>111.735427</v>
      </c>
      <c r="I1851" s="4">
        <v>4</v>
      </c>
      <c r="P1851">
        <v>2</v>
      </c>
      <c r="Q1851" t="str">
        <f>CONCATENATE(C1851,E1851,G1851,I1851)</f>
        <v>34</v>
      </c>
    </row>
    <row r="1852" spans="1:17" x14ac:dyDescent="0.25">
      <c r="A1852">
        <v>2057</v>
      </c>
      <c r="F1852">
        <v>119.293616</v>
      </c>
      <c r="G1852" s="2">
        <v>3</v>
      </c>
      <c r="H1852">
        <v>111.713992</v>
      </c>
      <c r="I1852" s="4">
        <v>4</v>
      </c>
      <c r="P1852">
        <v>2</v>
      </c>
      <c r="Q1852" t="str">
        <f>CONCATENATE(C1852,E1852,G1852,I1852)</f>
        <v>34</v>
      </c>
    </row>
    <row r="1853" spans="1:17" x14ac:dyDescent="0.25">
      <c r="A1853">
        <v>2058</v>
      </c>
      <c r="F1853">
        <v>119.389396</v>
      </c>
      <c r="G1853" s="2">
        <v>3</v>
      </c>
      <c r="H1853">
        <v>111.726916</v>
      </c>
      <c r="I1853" s="4">
        <v>4</v>
      </c>
      <c r="P1853">
        <v>2</v>
      </c>
      <c r="Q1853" t="str">
        <f>CONCATENATE(C1853,E1853,G1853,I1853)</f>
        <v>34</v>
      </c>
    </row>
    <row r="1854" spans="1:17" x14ac:dyDescent="0.25">
      <c r="A1854">
        <v>2059</v>
      </c>
      <c r="B1854">
        <v>96.077737000000013</v>
      </c>
      <c r="C1854" s="3">
        <v>1</v>
      </c>
      <c r="H1854">
        <v>111.725345</v>
      </c>
      <c r="I1854" s="4">
        <v>4</v>
      </c>
      <c r="P1854">
        <v>2</v>
      </c>
      <c r="Q1854" t="str">
        <f>CONCATENATE(C1854,E1854,G1854,I1854)</f>
        <v>14</v>
      </c>
    </row>
    <row r="1855" spans="1:17" x14ac:dyDescent="0.25">
      <c r="A1855">
        <v>2060</v>
      </c>
      <c r="B1855">
        <v>96.113866000000002</v>
      </c>
      <c r="C1855" s="3">
        <v>1</v>
      </c>
      <c r="H1855">
        <v>111.749469</v>
      </c>
      <c r="I1855" s="4">
        <v>4</v>
      </c>
      <c r="P1855">
        <v>2</v>
      </c>
      <c r="Q1855" t="str">
        <f>CONCATENATE(C1855,E1855,G1855,I1855)</f>
        <v>14</v>
      </c>
    </row>
    <row r="1856" spans="1:17" x14ac:dyDescent="0.25">
      <c r="A1856">
        <v>2061</v>
      </c>
      <c r="B1856">
        <v>96.081485000000015</v>
      </c>
      <c r="C1856" s="3">
        <v>1</v>
      </c>
      <c r="H1856">
        <v>111.765529</v>
      </c>
      <c r="I1856" s="4">
        <v>4</v>
      </c>
      <c r="P1856">
        <v>2</v>
      </c>
      <c r="Q1856" t="str">
        <f>CONCATENATE(C1856,E1856,G1856,I1856)</f>
        <v>14</v>
      </c>
    </row>
    <row r="1857" spans="1:17" x14ac:dyDescent="0.25">
      <c r="A1857">
        <v>2062</v>
      </c>
      <c r="B1857">
        <v>96.099475000000012</v>
      </c>
      <c r="C1857" s="3">
        <v>1</v>
      </c>
      <c r="H1857">
        <v>111.62333600000001</v>
      </c>
      <c r="I1857" s="4">
        <v>4</v>
      </c>
      <c r="P1857">
        <v>2</v>
      </c>
      <c r="Q1857" t="str">
        <f>CONCATENATE(C1857,E1857,G1857,I1857)</f>
        <v>14</v>
      </c>
    </row>
    <row r="1858" spans="1:17" x14ac:dyDescent="0.25">
      <c r="A1858">
        <v>2063</v>
      </c>
      <c r="B1858">
        <v>96.097093000000001</v>
      </c>
      <c r="C1858" s="3">
        <v>1</v>
      </c>
      <c r="H1858">
        <v>111.80014300000001</v>
      </c>
      <c r="I1858" s="4">
        <v>4</v>
      </c>
      <c r="P1858">
        <v>2</v>
      </c>
      <c r="Q1858" t="str">
        <f>CONCATENATE(C1858,E1858,G1858,I1858)</f>
        <v>14</v>
      </c>
    </row>
    <row r="1859" spans="1:17" x14ac:dyDescent="0.25">
      <c r="A1859">
        <v>2064</v>
      </c>
      <c r="B1859">
        <v>96.097498999999999</v>
      </c>
      <c r="C1859" s="3">
        <v>1</v>
      </c>
      <c r="P1859">
        <v>1</v>
      </c>
      <c r="Q1859" t="str">
        <f>CONCATENATE(C1859,E1859,G1859,I1859)</f>
        <v>1</v>
      </c>
    </row>
    <row r="1860" spans="1:17" x14ac:dyDescent="0.25">
      <c r="A1860">
        <v>2065</v>
      </c>
      <c r="B1860">
        <v>96.093446</v>
      </c>
      <c r="C1860" s="3">
        <v>1</v>
      </c>
      <c r="P1860">
        <v>1</v>
      </c>
      <c r="Q1860" t="str">
        <f>CONCATENATE(C1860,E1860,G1860,I1860)</f>
        <v>1</v>
      </c>
    </row>
    <row r="1861" spans="1:17" x14ac:dyDescent="0.25">
      <c r="A1861">
        <v>2066</v>
      </c>
      <c r="B1861">
        <v>96.075961000000007</v>
      </c>
      <c r="C1861" s="3">
        <v>1</v>
      </c>
      <c r="P1861">
        <v>1</v>
      </c>
      <c r="Q1861" t="str">
        <f>CONCATENATE(C1861,E1861,G1861,I1861)</f>
        <v>1</v>
      </c>
    </row>
    <row r="1862" spans="1:17" x14ac:dyDescent="0.25">
      <c r="A1862">
        <v>2067</v>
      </c>
      <c r="B1862">
        <v>95.874019000000004</v>
      </c>
      <c r="C1862" s="3">
        <v>1</v>
      </c>
      <c r="D1862">
        <v>88.382317999999998</v>
      </c>
      <c r="E1862" s="5">
        <v>2</v>
      </c>
      <c r="P1862">
        <v>2</v>
      </c>
      <c r="Q1862" t="str">
        <f>CONCATENATE(C1862,E1862,G1862,I1862)</f>
        <v>12</v>
      </c>
    </row>
    <row r="1863" spans="1:17" x14ac:dyDescent="0.25">
      <c r="A1863">
        <v>2068</v>
      </c>
      <c r="B1863">
        <v>96.077737000000013</v>
      </c>
      <c r="C1863" s="3">
        <v>1</v>
      </c>
      <c r="D1863">
        <v>88.397876000000011</v>
      </c>
      <c r="E1863" s="5">
        <v>2</v>
      </c>
      <c r="P1863">
        <v>2</v>
      </c>
      <c r="Q1863" t="str">
        <f>CONCATENATE(C1863,E1863,G1863,I1863)</f>
        <v>12</v>
      </c>
    </row>
    <row r="1864" spans="1:17" x14ac:dyDescent="0.25">
      <c r="A1864">
        <v>2069</v>
      </c>
      <c r="D1864">
        <v>88.395190000000014</v>
      </c>
      <c r="E1864" s="5">
        <v>2</v>
      </c>
      <c r="P1864">
        <v>1</v>
      </c>
      <c r="Q1864" t="str">
        <f>CONCATENATE(C1864,E1864,G1864,I1864)</f>
        <v>2</v>
      </c>
    </row>
    <row r="1865" spans="1:17" x14ac:dyDescent="0.25">
      <c r="A1865">
        <v>2070</v>
      </c>
      <c r="D1865">
        <v>88.410798</v>
      </c>
      <c r="E1865" s="5">
        <v>2</v>
      </c>
      <c r="P1865">
        <v>1</v>
      </c>
      <c r="Q1865" t="str">
        <f>CONCATENATE(C1865,E1865,G1865,I1865)</f>
        <v>2</v>
      </c>
    </row>
    <row r="1866" spans="1:17" x14ac:dyDescent="0.25">
      <c r="A1866">
        <v>2071</v>
      </c>
      <c r="D1866">
        <v>88.410394000000011</v>
      </c>
      <c r="E1866" s="5">
        <v>2</v>
      </c>
      <c r="P1866">
        <v>1</v>
      </c>
      <c r="Q1866" t="str">
        <f>CONCATENATE(C1866,E1866,G1866,I1866)</f>
        <v>2</v>
      </c>
    </row>
    <row r="1867" spans="1:17" x14ac:dyDescent="0.25">
      <c r="A1867">
        <v>2072</v>
      </c>
      <c r="D1867">
        <v>88.384904000000006</v>
      </c>
      <c r="E1867" s="5">
        <v>2</v>
      </c>
      <c r="P1867">
        <v>1</v>
      </c>
      <c r="Q1867" t="str">
        <f>CONCATENATE(C1867,E1867,G1867,I1867)</f>
        <v>2</v>
      </c>
    </row>
    <row r="1868" spans="1:17" x14ac:dyDescent="0.25">
      <c r="A1868">
        <v>2073</v>
      </c>
      <c r="D1868">
        <v>88.406238000000002</v>
      </c>
      <c r="E1868" s="5">
        <v>2</v>
      </c>
      <c r="F1868">
        <v>90.916680000000014</v>
      </c>
      <c r="G1868" s="2">
        <v>3</v>
      </c>
      <c r="P1868">
        <v>2</v>
      </c>
      <c r="Q1868" t="str">
        <f>CONCATENATE(C1868,E1868,G1868,I1868)</f>
        <v>23</v>
      </c>
    </row>
    <row r="1869" spans="1:17" x14ac:dyDescent="0.25">
      <c r="A1869">
        <v>2074</v>
      </c>
      <c r="D1869">
        <v>88.382317999999998</v>
      </c>
      <c r="E1869" s="5">
        <v>2</v>
      </c>
      <c r="F1869">
        <v>90.904162000000014</v>
      </c>
      <c r="G1869" s="2">
        <v>3</v>
      </c>
      <c r="P1869">
        <v>2</v>
      </c>
      <c r="Q1869" t="str">
        <f>CONCATENATE(C1869,E1869,G1869,I1869)</f>
        <v>23</v>
      </c>
    </row>
    <row r="1870" spans="1:17" x14ac:dyDescent="0.25">
      <c r="A1870">
        <v>2075</v>
      </c>
      <c r="D1870">
        <v>88.342587000000009</v>
      </c>
      <c r="E1870" s="5">
        <v>2</v>
      </c>
      <c r="F1870">
        <v>90.923421000000005</v>
      </c>
      <c r="G1870" s="2">
        <v>3</v>
      </c>
      <c r="P1870">
        <v>2</v>
      </c>
      <c r="Q1870" t="str">
        <f>CONCATENATE(C1870,E1870,G1870,I1870)</f>
        <v>23</v>
      </c>
    </row>
    <row r="1871" spans="1:17" x14ac:dyDescent="0.25">
      <c r="A1871">
        <v>2076</v>
      </c>
      <c r="F1871">
        <v>90.975566000000015</v>
      </c>
      <c r="G1871" s="2">
        <v>3</v>
      </c>
      <c r="H1871">
        <v>88.232774000000006</v>
      </c>
      <c r="I1871" s="4">
        <v>4</v>
      </c>
      <c r="P1871">
        <v>2</v>
      </c>
      <c r="Q1871" t="str">
        <f>CONCATENATE(C1871,E1871,G1871,I1871)</f>
        <v>34</v>
      </c>
    </row>
    <row r="1872" spans="1:17" x14ac:dyDescent="0.25">
      <c r="A1872">
        <v>2077</v>
      </c>
      <c r="F1872">
        <v>90.95154500000001</v>
      </c>
      <c r="G1872" s="2">
        <v>3</v>
      </c>
      <c r="H1872">
        <v>88.160914000000005</v>
      </c>
      <c r="I1872" s="4">
        <v>4</v>
      </c>
      <c r="P1872">
        <v>2</v>
      </c>
      <c r="Q1872" t="str">
        <f>CONCATENATE(C1872,E1872,G1872,I1872)</f>
        <v>34</v>
      </c>
    </row>
    <row r="1873" spans="1:17" x14ac:dyDescent="0.25">
      <c r="A1873">
        <v>2078</v>
      </c>
      <c r="F1873">
        <v>90.990464000000003</v>
      </c>
      <c r="G1873" s="2">
        <v>3</v>
      </c>
      <c r="H1873">
        <v>88.201253000000008</v>
      </c>
      <c r="I1873" s="4">
        <v>4</v>
      </c>
      <c r="P1873">
        <v>2</v>
      </c>
      <c r="Q1873" t="str">
        <f>CONCATENATE(C1873,E1873,G1873,I1873)</f>
        <v>34</v>
      </c>
    </row>
    <row r="1874" spans="1:17" x14ac:dyDescent="0.25">
      <c r="A1874">
        <v>2079</v>
      </c>
      <c r="F1874">
        <v>91.003083000000004</v>
      </c>
      <c r="G1874" s="2">
        <v>3</v>
      </c>
      <c r="H1874">
        <v>88.21296000000001</v>
      </c>
      <c r="I1874" s="4">
        <v>4</v>
      </c>
      <c r="P1874">
        <v>2</v>
      </c>
      <c r="Q1874" t="str">
        <f>CONCATENATE(C1874,E1874,G1874,I1874)</f>
        <v>34</v>
      </c>
    </row>
    <row r="1875" spans="1:17" x14ac:dyDescent="0.25">
      <c r="A1875">
        <v>2080</v>
      </c>
      <c r="B1875">
        <v>75.014575000000008</v>
      </c>
      <c r="C1875" s="3">
        <v>1</v>
      </c>
      <c r="F1875">
        <v>90.978911000000011</v>
      </c>
      <c r="G1875" s="2">
        <v>3</v>
      </c>
      <c r="H1875">
        <v>88.205966000000004</v>
      </c>
      <c r="I1875" s="4">
        <v>4</v>
      </c>
      <c r="P1875">
        <v>3</v>
      </c>
      <c r="Q1875" t="str">
        <f>CONCATENATE(C1875,E1875,G1875,I1875)</f>
        <v>134</v>
      </c>
    </row>
    <row r="1876" spans="1:17" x14ac:dyDescent="0.25">
      <c r="A1876">
        <v>2081</v>
      </c>
      <c r="B1876">
        <v>74.96552100000001</v>
      </c>
      <c r="C1876" s="3">
        <v>1</v>
      </c>
      <c r="F1876">
        <v>90.916680000000014</v>
      </c>
      <c r="G1876" s="2">
        <v>3</v>
      </c>
      <c r="H1876">
        <v>88.22750400000001</v>
      </c>
      <c r="I1876" s="4">
        <v>4</v>
      </c>
      <c r="P1876">
        <v>3</v>
      </c>
      <c r="Q1876" t="str">
        <f>CONCATENATE(C1876,E1876,G1876,I1876)</f>
        <v>134</v>
      </c>
    </row>
    <row r="1877" spans="1:17" x14ac:dyDescent="0.25">
      <c r="A1877">
        <v>2082</v>
      </c>
      <c r="B1877">
        <v>74.976822000000013</v>
      </c>
      <c r="C1877" s="3">
        <v>1</v>
      </c>
      <c r="H1877">
        <v>88.203633000000011</v>
      </c>
      <c r="I1877" s="4">
        <v>4</v>
      </c>
      <c r="P1877">
        <v>2</v>
      </c>
      <c r="Q1877" t="str">
        <f>CONCATENATE(C1877,E1877,G1877,I1877)</f>
        <v>14</v>
      </c>
    </row>
    <row r="1878" spans="1:17" x14ac:dyDescent="0.25">
      <c r="A1878">
        <v>2083</v>
      </c>
      <c r="B1878">
        <v>74.976974000000013</v>
      </c>
      <c r="C1878" s="3">
        <v>1</v>
      </c>
      <c r="H1878">
        <v>88.232774000000006</v>
      </c>
      <c r="I1878" s="4">
        <v>4</v>
      </c>
      <c r="P1878">
        <v>2</v>
      </c>
      <c r="Q1878" t="str">
        <f>CONCATENATE(C1878,E1878,G1878,I1878)</f>
        <v>14</v>
      </c>
    </row>
    <row r="1879" spans="1:17" x14ac:dyDescent="0.25">
      <c r="A1879">
        <v>2084</v>
      </c>
      <c r="B1879">
        <v>74.946568000000013</v>
      </c>
      <c r="C1879" s="3">
        <v>1</v>
      </c>
      <c r="H1879">
        <v>88.232774000000006</v>
      </c>
      <c r="I1879" s="4">
        <v>4</v>
      </c>
      <c r="P1879">
        <v>2</v>
      </c>
      <c r="Q1879" t="str">
        <f>CONCATENATE(C1879,E1879,G1879,I1879)</f>
        <v>14</v>
      </c>
    </row>
    <row r="1880" spans="1:17" x14ac:dyDescent="0.25">
      <c r="A1880">
        <v>2085</v>
      </c>
      <c r="B1880">
        <v>74.961366000000012</v>
      </c>
      <c r="C1880" s="3">
        <v>1</v>
      </c>
      <c r="P1880">
        <v>1</v>
      </c>
      <c r="Q1880" t="str">
        <f>CONCATENATE(C1880,E1880,G1880,I1880)</f>
        <v>1</v>
      </c>
    </row>
    <row r="1881" spans="1:17" x14ac:dyDescent="0.25">
      <c r="A1881">
        <v>2086</v>
      </c>
      <c r="B1881">
        <v>74.952751000000006</v>
      </c>
      <c r="C1881" s="3">
        <v>1</v>
      </c>
      <c r="P1881">
        <v>1</v>
      </c>
      <c r="Q1881" t="str">
        <f>CONCATENATE(C1881,E1881,G1881,I1881)</f>
        <v>1</v>
      </c>
    </row>
    <row r="1882" spans="1:17" x14ac:dyDescent="0.25">
      <c r="A1882">
        <v>2087</v>
      </c>
      <c r="B1882">
        <v>74.91758200000001</v>
      </c>
      <c r="C1882" s="3">
        <v>1</v>
      </c>
      <c r="D1882">
        <v>70.134063000000012</v>
      </c>
      <c r="E1882" s="5">
        <v>2</v>
      </c>
      <c r="P1882">
        <v>2</v>
      </c>
      <c r="Q1882" t="str">
        <f>CONCATENATE(C1882,E1882,G1882,I1882)</f>
        <v>12</v>
      </c>
    </row>
    <row r="1883" spans="1:17" x14ac:dyDescent="0.25">
      <c r="A1883">
        <v>2088</v>
      </c>
      <c r="B1883">
        <v>74.948900000000009</v>
      </c>
      <c r="C1883" s="3">
        <v>1</v>
      </c>
      <c r="D1883">
        <v>70.180838000000008</v>
      </c>
      <c r="E1883" s="5">
        <v>2</v>
      </c>
      <c r="P1883">
        <v>2</v>
      </c>
      <c r="Q1883" t="str">
        <f>CONCATENATE(C1883,E1883,G1883,I1883)</f>
        <v>12</v>
      </c>
    </row>
    <row r="1884" spans="1:17" x14ac:dyDescent="0.25">
      <c r="A1884">
        <v>2089</v>
      </c>
      <c r="B1884">
        <v>75.014575000000008</v>
      </c>
      <c r="C1884" s="3">
        <v>1</v>
      </c>
      <c r="D1884">
        <v>70.11506</v>
      </c>
      <c r="E1884" s="5">
        <v>2</v>
      </c>
      <c r="P1884">
        <v>2</v>
      </c>
      <c r="Q1884" t="str">
        <f>CONCATENATE(C1884,E1884,G1884,I1884)</f>
        <v>12</v>
      </c>
    </row>
    <row r="1885" spans="1:17" x14ac:dyDescent="0.25">
      <c r="A1885">
        <v>2090</v>
      </c>
      <c r="D1885">
        <v>70.114452</v>
      </c>
      <c r="E1885" s="5">
        <v>2</v>
      </c>
      <c r="P1885">
        <v>1</v>
      </c>
      <c r="Q1885" t="str">
        <f>CONCATENATE(C1885,E1885,G1885,I1885)</f>
        <v>2</v>
      </c>
    </row>
    <row r="1886" spans="1:17" x14ac:dyDescent="0.25">
      <c r="A1886">
        <v>2091</v>
      </c>
      <c r="D1886">
        <v>70.117340000000013</v>
      </c>
      <c r="E1886" s="5">
        <v>2</v>
      </c>
      <c r="P1886">
        <v>1</v>
      </c>
      <c r="Q1886" t="str">
        <f>CONCATENATE(C1886,E1886,G1886,I1886)</f>
        <v>2</v>
      </c>
    </row>
    <row r="1887" spans="1:17" x14ac:dyDescent="0.25">
      <c r="A1887">
        <v>2092</v>
      </c>
      <c r="D1887">
        <v>70.138776000000007</v>
      </c>
      <c r="E1887" s="5">
        <v>2</v>
      </c>
      <c r="P1887">
        <v>1</v>
      </c>
      <c r="Q1887" t="str">
        <f>CONCATENATE(C1887,E1887,G1887,I1887)</f>
        <v>2</v>
      </c>
    </row>
    <row r="1888" spans="1:17" x14ac:dyDescent="0.25">
      <c r="A1888">
        <v>2093</v>
      </c>
      <c r="D1888">
        <v>70.146884</v>
      </c>
      <c r="E1888" s="5">
        <v>2</v>
      </c>
      <c r="P1888">
        <v>1</v>
      </c>
      <c r="Q1888" t="str">
        <f>CONCATENATE(C1888,E1888,G1888,I1888)</f>
        <v>2</v>
      </c>
    </row>
    <row r="1889" spans="1:17" x14ac:dyDescent="0.25">
      <c r="A1889">
        <v>2094</v>
      </c>
      <c r="D1889">
        <v>70.140651000000005</v>
      </c>
      <c r="E1889" s="5">
        <v>2</v>
      </c>
      <c r="P1889">
        <v>1</v>
      </c>
      <c r="Q1889" t="str">
        <f>CONCATENATE(C1889,E1889,G1889,I1889)</f>
        <v>2</v>
      </c>
    </row>
    <row r="1890" spans="1:17" x14ac:dyDescent="0.25">
      <c r="A1890">
        <v>2095</v>
      </c>
      <c r="D1890">
        <v>70.131479000000013</v>
      </c>
      <c r="E1890" s="5">
        <v>2</v>
      </c>
      <c r="F1890">
        <v>71.58193</v>
      </c>
      <c r="G1890" s="2">
        <v>3</v>
      </c>
      <c r="P1890">
        <v>2</v>
      </c>
      <c r="Q1890" t="str">
        <f>CONCATENATE(C1890,E1890,G1890,I1890)</f>
        <v>23</v>
      </c>
    </row>
    <row r="1891" spans="1:17" x14ac:dyDescent="0.25">
      <c r="A1891">
        <v>2096</v>
      </c>
      <c r="D1891">
        <v>70.134063000000012</v>
      </c>
      <c r="E1891" s="5">
        <v>2</v>
      </c>
      <c r="F1891">
        <v>71.513872000000006</v>
      </c>
      <c r="G1891" s="2">
        <v>3</v>
      </c>
      <c r="P1891">
        <v>2</v>
      </c>
      <c r="Q1891" t="str">
        <f>CONCATENATE(C1891,E1891,G1891,I1891)</f>
        <v>23</v>
      </c>
    </row>
    <row r="1892" spans="1:17" x14ac:dyDescent="0.25">
      <c r="A1892">
        <v>2097</v>
      </c>
      <c r="F1892">
        <v>71.480831000000009</v>
      </c>
      <c r="G1892" s="2">
        <v>3</v>
      </c>
      <c r="H1892">
        <v>70.213675000000009</v>
      </c>
      <c r="I1892" s="4">
        <v>4</v>
      </c>
      <c r="P1892">
        <v>2</v>
      </c>
      <c r="Q1892" t="str">
        <f>CONCATENATE(C1892,E1892,G1892,I1892)</f>
        <v>34</v>
      </c>
    </row>
    <row r="1893" spans="1:17" x14ac:dyDescent="0.25">
      <c r="A1893">
        <v>2098</v>
      </c>
      <c r="F1893">
        <v>71.475257000000013</v>
      </c>
      <c r="G1893" s="2">
        <v>3</v>
      </c>
      <c r="H1893">
        <v>70.228118000000009</v>
      </c>
      <c r="I1893" s="4">
        <v>4</v>
      </c>
      <c r="P1893">
        <v>2</v>
      </c>
      <c r="Q1893" t="str">
        <f>CONCATENATE(C1893,E1893,G1893,I1893)</f>
        <v>34</v>
      </c>
    </row>
    <row r="1894" spans="1:17" x14ac:dyDescent="0.25">
      <c r="A1894">
        <v>2099</v>
      </c>
      <c r="F1894">
        <v>71.463196000000011</v>
      </c>
      <c r="G1894" s="2">
        <v>3</v>
      </c>
      <c r="H1894">
        <v>70.250568000000001</v>
      </c>
      <c r="I1894" s="4">
        <v>4</v>
      </c>
      <c r="P1894">
        <v>2</v>
      </c>
      <c r="Q1894" t="str">
        <f>CONCATENATE(C1894,E1894,G1894,I1894)</f>
        <v>34</v>
      </c>
    </row>
    <row r="1895" spans="1:17" x14ac:dyDescent="0.25">
      <c r="A1895">
        <v>2100</v>
      </c>
      <c r="F1895">
        <v>71.484885000000006</v>
      </c>
      <c r="G1895" s="2">
        <v>3</v>
      </c>
      <c r="H1895">
        <v>70.228980000000007</v>
      </c>
      <c r="I1895" s="4">
        <v>4</v>
      </c>
      <c r="P1895">
        <v>2</v>
      </c>
      <c r="Q1895" t="str">
        <f>CONCATENATE(C1895,E1895,G1895,I1895)</f>
        <v>34</v>
      </c>
    </row>
    <row r="1896" spans="1:17" x14ac:dyDescent="0.25">
      <c r="A1896">
        <v>2101</v>
      </c>
      <c r="F1896">
        <v>71.499531000000005</v>
      </c>
      <c r="G1896" s="2">
        <v>3</v>
      </c>
      <c r="H1896">
        <v>70.215449000000007</v>
      </c>
      <c r="I1896" s="4">
        <v>4</v>
      </c>
      <c r="P1896">
        <v>2</v>
      </c>
      <c r="Q1896" t="str">
        <f>CONCATENATE(C1896,E1896,G1896,I1896)</f>
        <v>34</v>
      </c>
    </row>
    <row r="1897" spans="1:17" x14ac:dyDescent="0.25">
      <c r="A1897">
        <v>2102</v>
      </c>
      <c r="B1897">
        <v>53.185123000000011</v>
      </c>
      <c r="C1897" s="3">
        <v>1</v>
      </c>
      <c r="F1897">
        <v>71.545190000000005</v>
      </c>
      <c r="G1897" s="2">
        <v>3</v>
      </c>
      <c r="H1897">
        <v>70.16583700000001</v>
      </c>
      <c r="I1897" s="4">
        <v>4</v>
      </c>
      <c r="P1897">
        <v>3</v>
      </c>
      <c r="Q1897" t="str">
        <f>CONCATENATE(C1897,E1897,G1897,I1897)</f>
        <v>134</v>
      </c>
    </row>
    <row r="1898" spans="1:17" x14ac:dyDescent="0.25">
      <c r="A1898">
        <v>2103</v>
      </c>
      <c r="B1898">
        <v>53.151889000000011</v>
      </c>
      <c r="C1898" s="3">
        <v>1</v>
      </c>
      <c r="F1898">
        <v>71.587403000000009</v>
      </c>
      <c r="G1898" s="2">
        <v>3</v>
      </c>
      <c r="H1898">
        <v>70.156564000000003</v>
      </c>
      <c r="I1898" s="4">
        <v>4</v>
      </c>
      <c r="P1898">
        <v>3</v>
      </c>
      <c r="Q1898" t="str">
        <f>CONCATENATE(C1898,E1898,G1898,I1898)</f>
        <v>134</v>
      </c>
    </row>
    <row r="1899" spans="1:17" x14ac:dyDescent="0.25">
      <c r="A1899">
        <v>2104</v>
      </c>
      <c r="B1899">
        <v>53.160415000000008</v>
      </c>
      <c r="C1899" s="3">
        <v>1</v>
      </c>
      <c r="F1899">
        <v>71.58193</v>
      </c>
      <c r="G1899" s="2">
        <v>3</v>
      </c>
      <c r="H1899">
        <v>70.200905000000006</v>
      </c>
      <c r="I1899" s="4">
        <v>4</v>
      </c>
      <c r="P1899">
        <v>3</v>
      </c>
      <c r="Q1899" t="str">
        <f>CONCATENATE(C1899,E1899,G1899,I1899)</f>
        <v>134</v>
      </c>
    </row>
    <row r="1900" spans="1:17" x14ac:dyDescent="0.25">
      <c r="A1900">
        <v>2105</v>
      </c>
      <c r="B1900">
        <v>53.200275000000012</v>
      </c>
      <c r="C1900" s="3">
        <v>1</v>
      </c>
      <c r="H1900">
        <v>70.136243000000007</v>
      </c>
      <c r="I1900" s="4">
        <v>4</v>
      </c>
      <c r="P1900">
        <v>2</v>
      </c>
      <c r="Q1900" t="str">
        <f>CONCATENATE(C1900,E1900,G1900,I1900)</f>
        <v>14</v>
      </c>
    </row>
    <row r="1901" spans="1:17" x14ac:dyDescent="0.25">
      <c r="A1901">
        <v>2106</v>
      </c>
      <c r="B1901">
        <v>53.176700000000011</v>
      </c>
      <c r="C1901" s="3">
        <v>1</v>
      </c>
      <c r="H1901">
        <v>70.213675000000009</v>
      </c>
      <c r="I1901" s="4">
        <v>4</v>
      </c>
      <c r="P1901">
        <v>2</v>
      </c>
      <c r="Q1901" t="str">
        <f>CONCATENATE(C1901,E1901,G1901,I1901)</f>
        <v>14</v>
      </c>
    </row>
    <row r="1902" spans="1:17" x14ac:dyDescent="0.25">
      <c r="A1902">
        <v>2107</v>
      </c>
      <c r="B1902">
        <v>53.16051800000001</v>
      </c>
      <c r="C1902" s="3">
        <v>1</v>
      </c>
      <c r="P1902">
        <v>1</v>
      </c>
      <c r="Q1902" t="str">
        <f>CONCATENATE(C1902,E1902,G1902,I1902)</f>
        <v>1</v>
      </c>
    </row>
    <row r="1903" spans="1:17" x14ac:dyDescent="0.25">
      <c r="A1903">
        <v>2108</v>
      </c>
      <c r="B1903">
        <v>53.173618000000012</v>
      </c>
      <c r="C1903" s="3">
        <v>1</v>
      </c>
      <c r="P1903">
        <v>1</v>
      </c>
      <c r="Q1903" t="str">
        <f>CONCATENATE(C1903,E1903,G1903,I1903)</f>
        <v>1</v>
      </c>
    </row>
    <row r="1904" spans="1:17" x14ac:dyDescent="0.25">
      <c r="A1904">
        <v>2109</v>
      </c>
      <c r="B1904">
        <v>53.201713000000012</v>
      </c>
      <c r="C1904" s="3">
        <v>1</v>
      </c>
      <c r="P1904">
        <v>1</v>
      </c>
      <c r="Q1904" t="str">
        <f>CONCATENATE(C1904,E1904,G1904,I1904)</f>
        <v>1</v>
      </c>
    </row>
    <row r="1905" spans="1:17" x14ac:dyDescent="0.25">
      <c r="A1905">
        <v>2110</v>
      </c>
      <c r="B1905">
        <v>53.183940000000014</v>
      </c>
      <c r="C1905" s="3">
        <v>1</v>
      </c>
      <c r="D1905">
        <v>45.574065000000012</v>
      </c>
      <c r="E1905" s="5">
        <v>2</v>
      </c>
      <c r="P1905">
        <v>2</v>
      </c>
      <c r="Q1905" t="str">
        <f>CONCATENATE(C1905,E1905,G1905,I1905)</f>
        <v>12</v>
      </c>
    </row>
    <row r="1906" spans="1:17" x14ac:dyDescent="0.25">
      <c r="A1906">
        <v>2111</v>
      </c>
      <c r="B1906">
        <v>53.085834000000013</v>
      </c>
      <c r="C1906" s="3">
        <v>1</v>
      </c>
      <c r="D1906">
        <v>45.557014000000009</v>
      </c>
      <c r="E1906" s="5">
        <v>2</v>
      </c>
      <c r="P1906">
        <v>2</v>
      </c>
      <c r="Q1906" t="str">
        <f>CONCATENATE(C1906,E1906,G1906,I1906)</f>
        <v>12</v>
      </c>
    </row>
    <row r="1907" spans="1:17" x14ac:dyDescent="0.25">
      <c r="A1907">
        <v>2112</v>
      </c>
      <c r="B1907">
        <v>53.185123000000011</v>
      </c>
      <c r="C1907" s="3">
        <v>1</v>
      </c>
      <c r="D1907">
        <v>45.564101000000008</v>
      </c>
      <c r="E1907" s="5">
        <v>2</v>
      </c>
      <c r="P1907">
        <v>2</v>
      </c>
      <c r="Q1907" t="str">
        <f>CONCATENATE(C1907,E1907,G1907,I1907)</f>
        <v>12</v>
      </c>
    </row>
    <row r="1908" spans="1:17" x14ac:dyDescent="0.25">
      <c r="A1908">
        <v>2113</v>
      </c>
      <c r="D1908">
        <v>45.543456000000013</v>
      </c>
      <c r="E1908" s="5">
        <v>2</v>
      </c>
      <c r="P1908">
        <v>1</v>
      </c>
      <c r="Q1908" t="str">
        <f>CONCATENATE(C1908,E1908,G1908,I1908)</f>
        <v>2</v>
      </c>
    </row>
    <row r="1909" spans="1:17" x14ac:dyDescent="0.25">
      <c r="A1909">
        <v>2114</v>
      </c>
      <c r="D1909">
        <v>45.52521800000001</v>
      </c>
      <c r="E1909" s="5">
        <v>2</v>
      </c>
      <c r="P1909">
        <v>1</v>
      </c>
      <c r="Q1909" t="str">
        <f>CONCATENATE(C1909,E1909,G1909,I1909)</f>
        <v>2</v>
      </c>
    </row>
    <row r="1910" spans="1:17" x14ac:dyDescent="0.25">
      <c r="A1910">
        <v>2115</v>
      </c>
      <c r="D1910">
        <v>45.560714000000011</v>
      </c>
      <c r="E1910" s="5">
        <v>2</v>
      </c>
      <c r="P1910">
        <v>1</v>
      </c>
      <c r="Q1910" t="str">
        <f>CONCATENATE(C1910,E1910,G1910,I1910)</f>
        <v>2</v>
      </c>
    </row>
    <row r="1911" spans="1:17" x14ac:dyDescent="0.25">
      <c r="A1911">
        <v>2116</v>
      </c>
      <c r="D1911">
        <v>45.558963000000013</v>
      </c>
      <c r="E1911" s="5">
        <v>2</v>
      </c>
      <c r="P1911">
        <v>1</v>
      </c>
      <c r="Q1911" t="str">
        <f>CONCATENATE(C1911,E1911,G1911,I1911)</f>
        <v>2</v>
      </c>
    </row>
    <row r="1912" spans="1:17" x14ac:dyDescent="0.25">
      <c r="A1912">
        <v>2117</v>
      </c>
      <c r="D1912">
        <v>45.55316100000001</v>
      </c>
      <c r="E1912" s="5">
        <v>2</v>
      </c>
      <c r="P1912">
        <v>1</v>
      </c>
      <c r="Q1912" t="str">
        <f>CONCATENATE(C1912,E1912,G1912,I1912)</f>
        <v>2</v>
      </c>
    </row>
    <row r="1913" spans="1:17" x14ac:dyDescent="0.25">
      <c r="A1913">
        <v>2118</v>
      </c>
      <c r="D1913">
        <v>45.615619000000009</v>
      </c>
      <c r="E1913" s="5">
        <v>2</v>
      </c>
      <c r="F1913">
        <v>48.112846000000012</v>
      </c>
      <c r="G1913" s="2">
        <v>3</v>
      </c>
      <c r="P1913">
        <v>2</v>
      </c>
      <c r="Q1913" t="str">
        <f>CONCATENATE(C1913,E1913,G1913,I1913)</f>
        <v>23</v>
      </c>
    </row>
    <row r="1914" spans="1:17" x14ac:dyDescent="0.25">
      <c r="A1914">
        <v>2119</v>
      </c>
      <c r="D1914">
        <v>45.574065000000012</v>
      </c>
      <c r="E1914" s="5">
        <v>2</v>
      </c>
      <c r="F1914">
        <v>48.070316000000012</v>
      </c>
      <c r="G1914" s="2">
        <v>3</v>
      </c>
      <c r="H1914">
        <v>46.026740000000011</v>
      </c>
      <c r="I1914" s="4">
        <v>4</v>
      </c>
      <c r="P1914">
        <v>3</v>
      </c>
      <c r="Q1914" t="str">
        <f>CONCATENATE(C1914,E1914,G1914,I1914)</f>
        <v>234</v>
      </c>
    </row>
    <row r="1915" spans="1:17" x14ac:dyDescent="0.25">
      <c r="A1915">
        <v>2120</v>
      </c>
      <c r="F1915">
        <v>48.076327000000013</v>
      </c>
      <c r="G1915" s="2">
        <v>3</v>
      </c>
      <c r="H1915">
        <v>46.03418700000001</v>
      </c>
      <c r="I1915" s="4">
        <v>4</v>
      </c>
      <c r="P1915">
        <v>2</v>
      </c>
      <c r="Q1915" t="str">
        <f>CONCATENATE(C1915,E1915,G1915,I1915)</f>
        <v>34</v>
      </c>
    </row>
    <row r="1916" spans="1:17" x14ac:dyDescent="0.25">
      <c r="A1916">
        <v>2121</v>
      </c>
      <c r="F1916">
        <v>48.096721000000009</v>
      </c>
      <c r="G1916" s="2">
        <v>3</v>
      </c>
      <c r="H1916">
        <v>46.022166000000013</v>
      </c>
      <c r="I1916" s="4">
        <v>4</v>
      </c>
      <c r="P1916">
        <v>2</v>
      </c>
      <c r="Q1916" t="str">
        <f>CONCATENATE(C1916,E1916,G1916,I1916)</f>
        <v>34</v>
      </c>
    </row>
    <row r="1917" spans="1:17" x14ac:dyDescent="0.25">
      <c r="A1917">
        <v>2122</v>
      </c>
      <c r="F1917">
        <v>48.073451000000013</v>
      </c>
      <c r="G1917" s="2">
        <v>3</v>
      </c>
      <c r="H1917">
        <v>46.031924000000011</v>
      </c>
      <c r="I1917" s="4">
        <v>4</v>
      </c>
      <c r="P1917">
        <v>2</v>
      </c>
      <c r="Q1917" t="str">
        <f>CONCATENATE(C1917,E1917,G1917,I1917)</f>
        <v>34</v>
      </c>
    </row>
    <row r="1918" spans="1:17" x14ac:dyDescent="0.25">
      <c r="A1918">
        <v>2123</v>
      </c>
      <c r="F1918">
        <v>48.120914000000013</v>
      </c>
      <c r="G1918" s="2">
        <v>3</v>
      </c>
      <c r="H1918">
        <v>46.036243000000013</v>
      </c>
      <c r="I1918" s="4">
        <v>4</v>
      </c>
      <c r="P1918">
        <v>2</v>
      </c>
      <c r="Q1918" t="str">
        <f>CONCATENATE(C1918,E1918,G1918,I1918)</f>
        <v>34</v>
      </c>
    </row>
    <row r="1919" spans="1:17" x14ac:dyDescent="0.25">
      <c r="A1919">
        <v>2124</v>
      </c>
      <c r="F1919">
        <v>48.116595000000011</v>
      </c>
      <c r="G1919" s="2">
        <v>3</v>
      </c>
      <c r="H1919">
        <v>46.021499000000013</v>
      </c>
      <c r="I1919" s="4">
        <v>4</v>
      </c>
      <c r="P1919">
        <v>2</v>
      </c>
      <c r="Q1919" t="str">
        <f>CONCATENATE(C1919,E1919,G1919,I1919)</f>
        <v>34</v>
      </c>
    </row>
    <row r="1920" spans="1:17" x14ac:dyDescent="0.25">
      <c r="A1920">
        <v>2125</v>
      </c>
      <c r="B1920">
        <v>30.228271000000007</v>
      </c>
      <c r="C1920" s="3">
        <v>1</v>
      </c>
      <c r="F1920">
        <v>48.080798000000009</v>
      </c>
      <c r="G1920" s="2">
        <v>3</v>
      </c>
      <c r="H1920">
        <v>46.028022000000014</v>
      </c>
      <c r="I1920" s="4">
        <v>4</v>
      </c>
      <c r="P1920">
        <v>3</v>
      </c>
      <c r="Q1920" t="str">
        <f>CONCATENATE(C1920,E1920,G1920,I1920)</f>
        <v>134</v>
      </c>
    </row>
    <row r="1921" spans="1:17" x14ac:dyDescent="0.25">
      <c r="A1921">
        <v>2126</v>
      </c>
      <c r="B1921">
        <v>30.292527000000007</v>
      </c>
      <c r="C1921" s="3">
        <v>1</v>
      </c>
      <c r="F1921">
        <v>48.022960000000012</v>
      </c>
      <c r="G1921" s="2">
        <v>3</v>
      </c>
      <c r="H1921">
        <v>46.051139000000013</v>
      </c>
      <c r="I1921" s="4">
        <v>4</v>
      </c>
      <c r="P1921">
        <v>3</v>
      </c>
      <c r="Q1921" t="str">
        <f>CONCATENATE(C1921,E1921,G1921,I1921)</f>
        <v>134</v>
      </c>
    </row>
    <row r="1922" spans="1:17" x14ac:dyDescent="0.25">
      <c r="A1922">
        <v>2127</v>
      </c>
      <c r="B1922">
        <v>30.289497000000011</v>
      </c>
      <c r="C1922" s="3">
        <v>1</v>
      </c>
      <c r="F1922">
        <v>48.112846000000012</v>
      </c>
      <c r="G1922" s="2">
        <v>3</v>
      </c>
      <c r="H1922">
        <v>46.02915500000001</v>
      </c>
      <c r="I1922" s="4">
        <v>4</v>
      </c>
      <c r="P1922">
        <v>3</v>
      </c>
      <c r="Q1922" t="str">
        <f>CONCATENATE(C1922,E1922,G1922,I1922)</f>
        <v>134</v>
      </c>
    </row>
    <row r="1923" spans="1:17" x14ac:dyDescent="0.25">
      <c r="A1923">
        <v>2128</v>
      </c>
      <c r="B1923">
        <v>30.245170000000016</v>
      </c>
      <c r="C1923" s="3">
        <v>1</v>
      </c>
      <c r="H1923">
        <v>46.005321000000009</v>
      </c>
      <c r="I1923" s="4">
        <v>4</v>
      </c>
      <c r="P1923">
        <v>2</v>
      </c>
      <c r="Q1923" t="str">
        <f>CONCATENATE(C1923,E1923,G1923,I1923)</f>
        <v>14</v>
      </c>
    </row>
    <row r="1924" spans="1:17" x14ac:dyDescent="0.25">
      <c r="A1924">
        <v>2129</v>
      </c>
      <c r="B1924">
        <v>30.249997000000008</v>
      </c>
      <c r="C1924" s="3">
        <v>1</v>
      </c>
      <c r="H1924">
        <v>46.00434400000001</v>
      </c>
      <c r="I1924" s="4">
        <v>4</v>
      </c>
      <c r="P1924">
        <v>2</v>
      </c>
      <c r="Q1924" t="str">
        <f>CONCATENATE(C1924,E1924,G1924,I1924)</f>
        <v>14</v>
      </c>
    </row>
    <row r="1925" spans="1:17" x14ac:dyDescent="0.25">
      <c r="A1925">
        <v>2130</v>
      </c>
      <c r="B1925">
        <v>30.290473000000006</v>
      </c>
      <c r="C1925" s="3">
        <v>1</v>
      </c>
      <c r="H1925">
        <v>46.026740000000011</v>
      </c>
      <c r="I1925" s="4">
        <v>4</v>
      </c>
      <c r="P1925">
        <v>2</v>
      </c>
      <c r="Q1925" t="str">
        <f>CONCATENATE(C1925,E1925,G1925,I1925)</f>
        <v>14</v>
      </c>
    </row>
    <row r="1926" spans="1:17" x14ac:dyDescent="0.25">
      <c r="A1926">
        <v>2131</v>
      </c>
      <c r="B1926">
        <v>30.30382800000001</v>
      </c>
      <c r="C1926" s="3">
        <v>1</v>
      </c>
      <c r="P1926">
        <v>1</v>
      </c>
      <c r="Q1926" t="str">
        <f>CONCATENATE(C1926,E1926,G1926,I1926)</f>
        <v>1</v>
      </c>
    </row>
    <row r="1927" spans="1:17" x14ac:dyDescent="0.25">
      <c r="A1927">
        <v>2132</v>
      </c>
      <c r="B1927">
        <v>30.274808000000007</v>
      </c>
      <c r="C1927" s="3">
        <v>1</v>
      </c>
      <c r="D1927">
        <v>25.304183000000009</v>
      </c>
      <c r="E1927" s="5">
        <v>2</v>
      </c>
      <c r="P1927">
        <v>2</v>
      </c>
      <c r="Q1927" t="str">
        <f>CONCATENATE(C1927,E1927,G1927,I1927)</f>
        <v>12</v>
      </c>
    </row>
    <row r="1928" spans="1:17" x14ac:dyDescent="0.25">
      <c r="A1928">
        <v>2133</v>
      </c>
      <c r="B1928">
        <v>30.257754000000006</v>
      </c>
      <c r="C1928" s="3">
        <v>1</v>
      </c>
      <c r="D1928">
        <v>25.35996500000001</v>
      </c>
      <c r="E1928" s="5">
        <v>2</v>
      </c>
      <c r="P1928">
        <v>2</v>
      </c>
      <c r="Q1928" t="str">
        <f>CONCATENATE(C1928,E1928,G1928,I1928)</f>
        <v>12</v>
      </c>
    </row>
    <row r="1929" spans="1:17" x14ac:dyDescent="0.25">
      <c r="A1929">
        <v>2134</v>
      </c>
      <c r="B1929">
        <v>30.260322000000009</v>
      </c>
      <c r="C1929" s="3">
        <v>1</v>
      </c>
      <c r="D1929">
        <v>25.35508500000001</v>
      </c>
      <c r="E1929" s="5">
        <v>2</v>
      </c>
      <c r="P1929">
        <v>2</v>
      </c>
      <c r="Q1929" t="str">
        <f>CONCATENATE(C1929,E1929,G1929,I1929)</f>
        <v>12</v>
      </c>
    </row>
    <row r="1930" spans="1:17" x14ac:dyDescent="0.25">
      <c r="A1930">
        <v>2135</v>
      </c>
      <c r="B1930">
        <v>30.229503000000008</v>
      </c>
      <c r="C1930" s="3">
        <v>1</v>
      </c>
      <c r="D1930">
        <v>25.328632000000013</v>
      </c>
      <c r="E1930" s="5">
        <v>2</v>
      </c>
      <c r="P1930">
        <v>2</v>
      </c>
      <c r="Q1930" t="str">
        <f>CONCATENATE(C1930,E1930,G1930,I1930)</f>
        <v>12</v>
      </c>
    </row>
    <row r="1931" spans="1:17" x14ac:dyDescent="0.25">
      <c r="A1931">
        <v>2136</v>
      </c>
      <c r="B1931">
        <v>30.191032000000007</v>
      </c>
      <c r="C1931" s="3">
        <v>1</v>
      </c>
      <c r="D1931">
        <v>25.310451000000015</v>
      </c>
      <c r="E1931" s="5">
        <v>2</v>
      </c>
      <c r="P1931">
        <v>2</v>
      </c>
      <c r="Q1931" t="str">
        <f>CONCATENATE(C1931,E1931,G1931,I1931)</f>
        <v>12</v>
      </c>
    </row>
    <row r="1932" spans="1:17" x14ac:dyDescent="0.25">
      <c r="A1932">
        <v>2137</v>
      </c>
      <c r="B1932">
        <v>30.228271000000007</v>
      </c>
      <c r="C1932" s="3">
        <v>1</v>
      </c>
      <c r="D1932">
        <v>25.316409000000007</v>
      </c>
      <c r="E1932" s="5">
        <v>2</v>
      </c>
      <c r="P1932">
        <v>2</v>
      </c>
      <c r="Q1932" t="str">
        <f>CONCATENATE(C1932,E1932,G1932,I1932)</f>
        <v>12</v>
      </c>
    </row>
    <row r="1933" spans="1:17" x14ac:dyDescent="0.25">
      <c r="A1933">
        <v>2138</v>
      </c>
      <c r="D1933">
        <v>25.316974000000009</v>
      </c>
      <c r="E1933" s="5">
        <v>2</v>
      </c>
      <c r="P1933">
        <v>1</v>
      </c>
      <c r="Q1933" t="str">
        <f>CONCATENATE(C1933,E1933,G1933,I1933)</f>
        <v>2</v>
      </c>
    </row>
    <row r="1934" spans="1:17" x14ac:dyDescent="0.25">
      <c r="A1934">
        <v>2139</v>
      </c>
      <c r="D1934">
        <v>25.315791000000011</v>
      </c>
      <c r="E1934" s="5">
        <v>2</v>
      </c>
      <c r="P1934">
        <v>1</v>
      </c>
      <c r="Q1934" t="str">
        <f>CONCATENATE(C1934,E1934,G1934,I1934)</f>
        <v>2</v>
      </c>
    </row>
    <row r="1935" spans="1:17" x14ac:dyDescent="0.25">
      <c r="A1935">
        <v>2140</v>
      </c>
      <c r="D1935">
        <v>25.320211000000015</v>
      </c>
      <c r="E1935" s="5">
        <v>2</v>
      </c>
      <c r="F1935">
        <v>29.05187500000001</v>
      </c>
      <c r="G1935" s="2">
        <v>3</v>
      </c>
      <c r="P1935">
        <v>2</v>
      </c>
      <c r="Q1935" t="str">
        <f>CONCATENATE(C1935,E1935,G1935,I1935)</f>
        <v>23</v>
      </c>
    </row>
    <row r="1936" spans="1:17" x14ac:dyDescent="0.25">
      <c r="A1936">
        <v>2141</v>
      </c>
      <c r="D1936">
        <v>25.321647000000013</v>
      </c>
      <c r="E1936" s="5">
        <v>2</v>
      </c>
      <c r="F1936">
        <v>29.017051000000009</v>
      </c>
      <c r="G1936" s="2">
        <v>3</v>
      </c>
      <c r="P1936">
        <v>2</v>
      </c>
      <c r="Q1936" t="str">
        <f>CONCATENATE(C1936,E1936,G1936,I1936)</f>
        <v>23</v>
      </c>
    </row>
    <row r="1937" spans="1:17" x14ac:dyDescent="0.25">
      <c r="A1937">
        <v>2142</v>
      </c>
      <c r="D1937">
        <v>25.313686000000011</v>
      </c>
      <c r="E1937" s="5">
        <v>2</v>
      </c>
      <c r="F1937">
        <v>28.964351000000008</v>
      </c>
      <c r="G1937" s="2">
        <v>3</v>
      </c>
      <c r="P1937">
        <v>2</v>
      </c>
      <c r="Q1937" t="str">
        <f>CONCATENATE(C1937,E1937,G1937,I1937)</f>
        <v>23</v>
      </c>
    </row>
    <row r="1938" spans="1:17" x14ac:dyDescent="0.25">
      <c r="A1938">
        <v>2143</v>
      </c>
      <c r="D1938">
        <v>25.413076000000011</v>
      </c>
      <c r="E1938" s="5">
        <v>2</v>
      </c>
      <c r="F1938">
        <v>29.039600000000007</v>
      </c>
      <c r="G1938" s="2">
        <v>3</v>
      </c>
      <c r="H1938">
        <v>26.903770000000009</v>
      </c>
      <c r="I1938" s="4">
        <v>4</v>
      </c>
      <c r="P1938">
        <v>3</v>
      </c>
      <c r="Q1938" t="str">
        <f>CONCATENATE(C1938,E1938,G1938,I1938)</f>
        <v>234</v>
      </c>
    </row>
    <row r="1939" spans="1:17" x14ac:dyDescent="0.25">
      <c r="A1939">
        <v>2144</v>
      </c>
      <c r="D1939">
        <v>25.304183000000009</v>
      </c>
      <c r="E1939" s="5">
        <v>2</v>
      </c>
      <c r="F1939">
        <v>29.095586000000011</v>
      </c>
      <c r="G1939" s="2">
        <v>3</v>
      </c>
      <c r="H1939">
        <v>26.903821000000008</v>
      </c>
      <c r="I1939" s="4">
        <v>4</v>
      </c>
      <c r="P1939">
        <v>3</v>
      </c>
      <c r="Q1939" t="str">
        <f>CONCATENATE(C1939,E1939,G1939,I1939)</f>
        <v>234</v>
      </c>
    </row>
    <row r="1940" spans="1:17" x14ac:dyDescent="0.25">
      <c r="A1940">
        <v>2145</v>
      </c>
      <c r="F1940">
        <v>29.074321000000012</v>
      </c>
      <c r="G1940" s="2">
        <v>3</v>
      </c>
      <c r="H1940">
        <v>26.889337000000012</v>
      </c>
      <c r="I1940" s="4">
        <v>4</v>
      </c>
      <c r="P1940">
        <v>2</v>
      </c>
      <c r="Q1940" t="str">
        <f>CONCATENATE(C1940,E1940,G1940,I1940)</f>
        <v>34</v>
      </c>
    </row>
    <row r="1941" spans="1:17" x14ac:dyDescent="0.25">
      <c r="A1941">
        <v>2146</v>
      </c>
      <c r="F1941">
        <v>29.046687000000006</v>
      </c>
      <c r="G1941" s="2">
        <v>3</v>
      </c>
      <c r="H1941">
        <v>26.952926000000012</v>
      </c>
      <c r="I1941" s="4">
        <v>4</v>
      </c>
      <c r="P1941">
        <v>2</v>
      </c>
      <c r="Q1941" t="str">
        <f>CONCATENATE(C1941,E1941,G1941,I1941)</f>
        <v>34</v>
      </c>
    </row>
    <row r="1942" spans="1:17" x14ac:dyDescent="0.25">
      <c r="A1942">
        <v>2147</v>
      </c>
      <c r="F1942">
        <v>29.035644000000012</v>
      </c>
      <c r="G1942" s="2">
        <v>3</v>
      </c>
      <c r="H1942">
        <v>26.943166000000012</v>
      </c>
      <c r="I1942" s="4">
        <v>4</v>
      </c>
      <c r="P1942">
        <v>2</v>
      </c>
      <c r="Q1942" t="str">
        <f>CONCATENATE(C1942,E1942,G1942,I1942)</f>
        <v>34</v>
      </c>
    </row>
    <row r="1943" spans="1:17" x14ac:dyDescent="0.25">
      <c r="A1943">
        <v>2148</v>
      </c>
      <c r="F1943">
        <v>29.03893200000001</v>
      </c>
      <c r="G1943" s="2">
        <v>3</v>
      </c>
      <c r="H1943">
        <v>26.920207000000012</v>
      </c>
      <c r="I1943" s="4">
        <v>4</v>
      </c>
      <c r="P1943">
        <v>2</v>
      </c>
      <c r="Q1943" t="str">
        <f>CONCATENATE(C1943,E1943,G1943,I1943)</f>
        <v>34</v>
      </c>
    </row>
    <row r="1944" spans="1:17" x14ac:dyDescent="0.25">
      <c r="A1944">
        <v>2149</v>
      </c>
      <c r="B1944">
        <v>14.795618000000012</v>
      </c>
      <c r="C1944" s="3">
        <v>1</v>
      </c>
      <c r="F1944">
        <v>29.046636000000007</v>
      </c>
      <c r="G1944" s="2">
        <v>3</v>
      </c>
      <c r="H1944">
        <v>26.929710000000014</v>
      </c>
      <c r="I1944" s="4">
        <v>4</v>
      </c>
      <c r="P1944">
        <v>3</v>
      </c>
      <c r="Q1944" t="str">
        <f>CONCATENATE(C1944,E1944,G1944,I1944)</f>
        <v>134</v>
      </c>
    </row>
    <row r="1945" spans="1:17" x14ac:dyDescent="0.25">
      <c r="A1945">
        <v>2150</v>
      </c>
      <c r="B1945">
        <v>14.69802700000001</v>
      </c>
      <c r="C1945" s="3">
        <v>1</v>
      </c>
      <c r="F1945">
        <v>29.041499000000016</v>
      </c>
      <c r="G1945" s="2">
        <v>3</v>
      </c>
      <c r="H1945">
        <v>26.922774000000011</v>
      </c>
      <c r="I1945" s="4">
        <v>4</v>
      </c>
      <c r="P1945">
        <v>3</v>
      </c>
      <c r="Q1945" t="str">
        <f>CONCATENATE(C1945,E1945,G1945,I1945)</f>
        <v>134</v>
      </c>
    </row>
    <row r="1946" spans="1:17" x14ac:dyDescent="0.25">
      <c r="A1946">
        <v>2151</v>
      </c>
      <c r="B1946">
        <v>14.699413000000007</v>
      </c>
      <c r="C1946" s="3">
        <v>1</v>
      </c>
      <c r="F1946">
        <v>28.999688000000006</v>
      </c>
      <c r="G1946" s="2">
        <v>3</v>
      </c>
      <c r="H1946">
        <v>26.84485500000001</v>
      </c>
      <c r="I1946" s="4">
        <v>4</v>
      </c>
      <c r="P1946">
        <v>3</v>
      </c>
      <c r="Q1946" t="str">
        <f>CONCATENATE(C1946,E1946,G1946,I1946)</f>
        <v>134</v>
      </c>
    </row>
    <row r="1947" spans="1:17" x14ac:dyDescent="0.25">
      <c r="A1947">
        <v>2152</v>
      </c>
      <c r="B1947">
        <v>14.698489000000009</v>
      </c>
      <c r="C1947" s="3">
        <v>1</v>
      </c>
      <c r="F1947">
        <v>28.935535000000016</v>
      </c>
      <c r="G1947" s="2">
        <v>3</v>
      </c>
      <c r="H1947">
        <v>26.852714000000006</v>
      </c>
      <c r="I1947" s="4">
        <v>4</v>
      </c>
      <c r="P1947">
        <v>3</v>
      </c>
      <c r="Q1947" t="str">
        <f>CONCATENATE(C1947,E1947,G1947,I1947)</f>
        <v>134</v>
      </c>
    </row>
    <row r="1948" spans="1:17" x14ac:dyDescent="0.25">
      <c r="A1948">
        <v>2153</v>
      </c>
      <c r="B1948">
        <v>14.728896000000013</v>
      </c>
      <c r="C1948" s="3">
        <v>1</v>
      </c>
      <c r="F1948">
        <v>29.05187500000001</v>
      </c>
      <c r="G1948" s="2">
        <v>3</v>
      </c>
      <c r="H1948">
        <v>26.89036500000001</v>
      </c>
      <c r="I1948" s="4">
        <v>4</v>
      </c>
      <c r="P1948">
        <v>3</v>
      </c>
      <c r="Q1948" t="str">
        <f>CONCATENATE(C1948,E1948,G1948,I1948)</f>
        <v>134</v>
      </c>
    </row>
    <row r="1949" spans="1:17" x14ac:dyDescent="0.25">
      <c r="A1949">
        <v>2154</v>
      </c>
      <c r="B1949">
        <v>14.71877700000001</v>
      </c>
      <c r="C1949" s="3">
        <v>1</v>
      </c>
      <c r="H1949">
        <v>26.875930000000011</v>
      </c>
      <c r="I1949" s="4">
        <v>4</v>
      </c>
      <c r="P1949">
        <v>2</v>
      </c>
      <c r="Q1949" t="str">
        <f>CONCATENATE(C1949,E1949,G1949,I1949)</f>
        <v>14</v>
      </c>
    </row>
    <row r="1950" spans="1:17" x14ac:dyDescent="0.25">
      <c r="A1950">
        <v>2155</v>
      </c>
      <c r="B1950">
        <v>14.697615000000013</v>
      </c>
      <c r="C1950" s="3">
        <v>1</v>
      </c>
      <c r="H1950">
        <v>26.884097000000011</v>
      </c>
      <c r="I1950" s="4">
        <v>4</v>
      </c>
      <c r="P1950">
        <v>2</v>
      </c>
      <c r="Q1950" t="str">
        <f>CONCATENATE(C1950,E1950,G1950,I1950)</f>
        <v>14</v>
      </c>
    </row>
    <row r="1951" spans="1:17" x14ac:dyDescent="0.25">
      <c r="A1951">
        <v>2156</v>
      </c>
      <c r="B1951">
        <v>14.737731000000011</v>
      </c>
      <c r="C1951" s="3">
        <v>1</v>
      </c>
      <c r="H1951">
        <v>26.777105000000006</v>
      </c>
      <c r="I1951" s="4">
        <v>4</v>
      </c>
      <c r="P1951">
        <v>2</v>
      </c>
      <c r="Q1951" t="str">
        <f>CONCATENATE(C1951,E1951,G1951,I1951)</f>
        <v>14</v>
      </c>
    </row>
    <row r="1952" spans="1:17" x14ac:dyDescent="0.25">
      <c r="A1952">
        <v>2157</v>
      </c>
      <c r="B1952">
        <v>14.724016000000013</v>
      </c>
      <c r="C1952" s="3">
        <v>1</v>
      </c>
      <c r="H1952">
        <v>26.903770000000009</v>
      </c>
      <c r="I1952" s="4">
        <v>4</v>
      </c>
      <c r="P1952">
        <v>2</v>
      </c>
      <c r="Q1952" t="str">
        <f>CONCATENATE(C1952,E1952,G1952,I1952)</f>
        <v>14</v>
      </c>
    </row>
    <row r="1953" spans="1:17" x14ac:dyDescent="0.25">
      <c r="A1953">
        <v>2158</v>
      </c>
      <c r="B1953">
        <v>14.746565000000011</v>
      </c>
      <c r="C1953" s="3">
        <v>1</v>
      </c>
      <c r="P1953">
        <v>1</v>
      </c>
      <c r="Q1953" t="str">
        <f>CONCATENATE(C1953,E1953,G1953,I1953)</f>
        <v>1</v>
      </c>
    </row>
    <row r="1954" spans="1:17" x14ac:dyDescent="0.25">
      <c r="A1954">
        <v>2159</v>
      </c>
      <c r="B1954">
        <v>14.737217000000008</v>
      </c>
      <c r="C1954" s="3">
        <v>1</v>
      </c>
      <c r="P1954">
        <v>1</v>
      </c>
      <c r="Q1954" t="str">
        <f>CONCATENATE(C1954,E1954,G1954,I1954)</f>
        <v>1</v>
      </c>
    </row>
    <row r="1955" spans="1:17" x14ac:dyDescent="0.25">
      <c r="A1955">
        <v>2160</v>
      </c>
      <c r="B1955">
        <v>14.724632000000014</v>
      </c>
      <c r="C1955" s="3">
        <v>1</v>
      </c>
      <c r="D1955">
        <v>10.073855000000009</v>
      </c>
      <c r="E1955" s="5">
        <v>2</v>
      </c>
      <c r="P1955">
        <v>2</v>
      </c>
      <c r="Q1955" t="str">
        <f>CONCATENATE(C1955,E1955,G1955,I1955)</f>
        <v>12</v>
      </c>
    </row>
    <row r="1956" spans="1:17" x14ac:dyDescent="0.25">
      <c r="A1956">
        <v>2161</v>
      </c>
      <c r="B1956">
        <v>14.695406000000013</v>
      </c>
      <c r="C1956" s="3">
        <v>1</v>
      </c>
      <c r="D1956">
        <v>10.073855000000009</v>
      </c>
      <c r="E1956" s="5">
        <v>2</v>
      </c>
      <c r="P1956">
        <v>2</v>
      </c>
      <c r="Q1956" t="str">
        <f>CONCATENATE(C1956,E1956,G1956,I1956)</f>
        <v>12</v>
      </c>
    </row>
    <row r="1957" spans="1:17" x14ac:dyDescent="0.25">
      <c r="A1957">
        <v>2162</v>
      </c>
      <c r="B1957">
        <v>14.698591000000008</v>
      </c>
      <c r="C1957" s="3">
        <v>1</v>
      </c>
      <c r="D1957">
        <v>10.073855000000009</v>
      </c>
      <c r="E1957" s="5">
        <v>2</v>
      </c>
      <c r="P1957">
        <v>2</v>
      </c>
      <c r="Q1957" t="str">
        <f>CONCATENATE(C1957,E1957,G1957,I1957)</f>
        <v>12</v>
      </c>
    </row>
    <row r="1958" spans="1:17" x14ac:dyDescent="0.25">
      <c r="A1958">
        <v>2163</v>
      </c>
      <c r="B1958">
        <v>14.691966000000008</v>
      </c>
      <c r="C1958" s="3">
        <v>1</v>
      </c>
      <c r="D1958">
        <v>10.073855000000009</v>
      </c>
      <c r="E1958" s="5">
        <v>2</v>
      </c>
      <c r="P1958">
        <v>2</v>
      </c>
      <c r="Q1958" t="str">
        <f>CONCATENATE(C1958,E1958,G1958,I1958)</f>
        <v>12</v>
      </c>
    </row>
    <row r="1959" spans="1:17" x14ac:dyDescent="0.25">
      <c r="A1959">
        <v>2164</v>
      </c>
      <c r="B1959">
        <v>14.795618000000012</v>
      </c>
      <c r="C1959" s="3">
        <v>1</v>
      </c>
      <c r="D1959">
        <v>10.073855000000009</v>
      </c>
      <c r="E1959" s="5">
        <v>2</v>
      </c>
      <c r="P1959">
        <v>2</v>
      </c>
      <c r="Q1959" t="str">
        <f>CONCATENATE(C1959,E1959,G1959,I1959)</f>
        <v>12</v>
      </c>
    </row>
    <row r="1960" spans="1:17" x14ac:dyDescent="0.25">
      <c r="A1960">
        <v>2165</v>
      </c>
      <c r="D1960">
        <v>10.073855000000009</v>
      </c>
      <c r="E1960" s="5">
        <v>2</v>
      </c>
      <c r="P1960">
        <v>1</v>
      </c>
      <c r="Q1960" t="str">
        <f>CONCATENATE(C1960,E1960,G1960,I1960)</f>
        <v>2</v>
      </c>
    </row>
    <row r="1961" spans="1:17" x14ac:dyDescent="0.25">
      <c r="A1961">
        <v>2166</v>
      </c>
      <c r="D1961">
        <v>10.073855000000009</v>
      </c>
      <c r="E1961" s="5">
        <v>2</v>
      </c>
      <c r="P1961">
        <v>1</v>
      </c>
      <c r="Q1961" t="str">
        <f>CONCATENATE(C1961,E1961,G1961,I1961)</f>
        <v>2</v>
      </c>
    </row>
    <row r="1962" spans="1:17" x14ac:dyDescent="0.25">
      <c r="A1962">
        <v>2167</v>
      </c>
      <c r="D1962">
        <v>10.073855000000009</v>
      </c>
      <c r="E1962" s="5">
        <v>2</v>
      </c>
      <c r="F1962">
        <v>14.077084000000013</v>
      </c>
      <c r="G1962" s="2">
        <v>3</v>
      </c>
      <c r="P1962">
        <v>2</v>
      </c>
      <c r="Q1962" t="str">
        <f>CONCATENATE(C1962,E1962,G1962,I1962)</f>
        <v>23</v>
      </c>
    </row>
    <row r="1963" spans="1:17" x14ac:dyDescent="0.25">
      <c r="A1963">
        <v>2168</v>
      </c>
      <c r="D1963">
        <v>10.073855000000009</v>
      </c>
      <c r="E1963" s="5">
        <v>2</v>
      </c>
      <c r="F1963">
        <v>14.077084000000013</v>
      </c>
      <c r="G1963" s="2">
        <v>3</v>
      </c>
      <c r="P1963">
        <v>2</v>
      </c>
      <c r="Q1963" t="str">
        <f>CONCATENATE(C1963,E1963,G1963,I1963)</f>
        <v>23</v>
      </c>
    </row>
    <row r="1964" spans="1:17" x14ac:dyDescent="0.25">
      <c r="A1964">
        <v>2169</v>
      </c>
      <c r="D1964">
        <v>10.073855000000009</v>
      </c>
      <c r="E1964" s="5">
        <v>2</v>
      </c>
      <c r="F1964">
        <v>14.077084000000013</v>
      </c>
      <c r="G1964" s="2">
        <v>3</v>
      </c>
      <c r="P1964">
        <v>2</v>
      </c>
      <c r="Q1964" t="str">
        <f>CONCATENATE(C1964,E1964,G1964,I1964)</f>
        <v>23</v>
      </c>
    </row>
    <row r="1965" spans="1:17" x14ac:dyDescent="0.25">
      <c r="A1965">
        <v>2170</v>
      </c>
      <c r="D1965">
        <v>10.073855000000009</v>
      </c>
      <c r="E1965" s="5">
        <v>2</v>
      </c>
      <c r="F1965">
        <v>14.077084000000013</v>
      </c>
      <c r="G1965" s="2">
        <v>3</v>
      </c>
      <c r="P1965">
        <v>2</v>
      </c>
      <c r="Q1965" t="str">
        <f>CONCATENATE(C1965,E1965,G1965,I1965)</f>
        <v>23</v>
      </c>
    </row>
    <row r="1966" spans="1:17" x14ac:dyDescent="0.25">
      <c r="A1966">
        <v>2171</v>
      </c>
      <c r="D1966">
        <v>10.073855000000009</v>
      </c>
      <c r="E1966" s="5">
        <v>2</v>
      </c>
      <c r="F1966">
        <v>14.077084000000013</v>
      </c>
      <c r="G1966" s="2">
        <v>3</v>
      </c>
      <c r="P1966">
        <v>2</v>
      </c>
      <c r="Q1966" t="str">
        <f>CONCATENATE(C1966,E1966,G1966,I1966)</f>
        <v>23</v>
      </c>
    </row>
    <row r="1967" spans="1:17" x14ac:dyDescent="0.25">
      <c r="A1967">
        <v>2172</v>
      </c>
      <c r="D1967">
        <v>10.073855000000009</v>
      </c>
      <c r="E1967" s="5">
        <v>2</v>
      </c>
      <c r="F1967">
        <v>14.077084000000013</v>
      </c>
      <c r="G1967" s="2">
        <v>3</v>
      </c>
      <c r="H1967">
        <v>11.934526000000012</v>
      </c>
      <c r="I1967" s="4">
        <v>4</v>
      </c>
      <c r="P1967">
        <v>3</v>
      </c>
      <c r="Q1967" t="str">
        <f>CONCATENATE(C1967,E1967,G1967,I1967)</f>
        <v>234</v>
      </c>
    </row>
    <row r="1968" spans="1:17" x14ac:dyDescent="0.25">
      <c r="A1968">
        <v>2173</v>
      </c>
      <c r="D1968">
        <v>10.073855000000009</v>
      </c>
      <c r="E1968" s="5">
        <v>2</v>
      </c>
      <c r="F1968">
        <v>14.077084000000013</v>
      </c>
      <c r="G1968" s="2">
        <v>3</v>
      </c>
      <c r="H1968">
        <v>11.922609000000008</v>
      </c>
      <c r="I1968" s="4">
        <v>4</v>
      </c>
      <c r="P1968">
        <v>3</v>
      </c>
      <c r="Q1968" t="str">
        <f>CONCATENATE(C1968,E1968,G1968,I1968)</f>
        <v>234</v>
      </c>
    </row>
    <row r="1969" spans="1:17" x14ac:dyDescent="0.25">
      <c r="A1969">
        <v>2174</v>
      </c>
      <c r="D1969">
        <v>10.073855000000009</v>
      </c>
      <c r="E1969" s="5">
        <v>2</v>
      </c>
      <c r="F1969">
        <v>14.077084000000013</v>
      </c>
      <c r="G1969" s="2">
        <v>3</v>
      </c>
      <c r="H1969">
        <v>11.916035000000008</v>
      </c>
      <c r="I1969" s="4">
        <v>4</v>
      </c>
      <c r="P1969">
        <v>3</v>
      </c>
      <c r="Q1969" t="str">
        <f>CONCATENATE(C1969,E1969,G1969,I1969)</f>
        <v>234</v>
      </c>
    </row>
    <row r="1970" spans="1:17" x14ac:dyDescent="0.25">
      <c r="A1970">
        <v>2175</v>
      </c>
      <c r="D1970">
        <v>10.073855000000009</v>
      </c>
      <c r="E1970" s="5">
        <v>2</v>
      </c>
      <c r="F1970">
        <v>14.077084000000013</v>
      </c>
      <c r="G1970" s="2">
        <v>3</v>
      </c>
      <c r="H1970">
        <v>11.934526000000012</v>
      </c>
      <c r="I1970" s="4">
        <v>4</v>
      </c>
      <c r="J1970">
        <v>38.752277000000014</v>
      </c>
      <c r="K1970" t="s">
        <v>22</v>
      </c>
      <c r="Q1970" t="str">
        <f>CONCATENATE(C1970,E1970,G1970,I1970)</f>
        <v>234</v>
      </c>
    </row>
    <row r="1971" spans="1:17" x14ac:dyDescent="0.25">
      <c r="A1971">
        <v>2206</v>
      </c>
      <c r="Q1971" t="str">
        <f>CONCATENATE(C1971,E1971,G1971,I1971)</f>
        <v/>
      </c>
    </row>
    <row r="1972" spans="1:17" x14ac:dyDescent="0.25">
      <c r="A1972">
        <v>2207</v>
      </c>
      <c r="Q1972" t="str">
        <f>CONCATENATE(C1972,E1972,G1972,I1972)</f>
        <v/>
      </c>
    </row>
    <row r="1973" spans="1:17" x14ac:dyDescent="0.25">
      <c r="A1973">
        <v>2208</v>
      </c>
      <c r="J1973">
        <v>38.706973000000012</v>
      </c>
      <c r="K1973" t="s">
        <v>22</v>
      </c>
      <c r="Q1973" t="str">
        <f>CONCATENATE(C1973,E1973,G1973,I1973)</f>
        <v/>
      </c>
    </row>
    <row r="1974" spans="1:17" x14ac:dyDescent="0.25">
      <c r="A1974">
        <v>2209</v>
      </c>
      <c r="B1974">
        <v>75.709446000000014</v>
      </c>
      <c r="C1974" s="3">
        <v>1</v>
      </c>
      <c r="P1974">
        <v>1</v>
      </c>
      <c r="Q1974" t="str">
        <f>CONCATENATE(C1974,E1974,G1974,I1974)</f>
        <v>1</v>
      </c>
    </row>
    <row r="1975" spans="1:17" x14ac:dyDescent="0.25">
      <c r="A1975">
        <v>2210</v>
      </c>
      <c r="B1975">
        <v>75.607080000000011</v>
      </c>
      <c r="C1975" s="3">
        <v>1</v>
      </c>
      <c r="P1975">
        <v>1</v>
      </c>
      <c r="Q1975" t="str">
        <f>CONCATENATE(C1975,E1975,G1975,I1975)</f>
        <v>1</v>
      </c>
    </row>
    <row r="1976" spans="1:17" x14ac:dyDescent="0.25">
      <c r="A1976">
        <v>2211</v>
      </c>
      <c r="B1976">
        <v>75.644428000000005</v>
      </c>
      <c r="C1976" s="3">
        <v>1</v>
      </c>
      <c r="P1976">
        <v>1</v>
      </c>
      <c r="Q1976" t="str">
        <f>CONCATENATE(C1976,E1976,G1976,I1976)</f>
        <v>1</v>
      </c>
    </row>
    <row r="1977" spans="1:17" x14ac:dyDescent="0.25">
      <c r="A1977">
        <v>2212</v>
      </c>
      <c r="B1977">
        <v>75.63510500000001</v>
      </c>
      <c r="C1977" s="3">
        <v>1</v>
      </c>
      <c r="P1977">
        <v>1</v>
      </c>
      <c r="Q1977" t="str">
        <f>CONCATENATE(C1977,E1977,G1977,I1977)</f>
        <v>1</v>
      </c>
    </row>
    <row r="1978" spans="1:17" x14ac:dyDescent="0.25">
      <c r="A1978">
        <v>2213</v>
      </c>
      <c r="B1978">
        <v>75.618837000000013</v>
      </c>
      <c r="C1978" s="3">
        <v>1</v>
      </c>
      <c r="P1978">
        <v>1</v>
      </c>
      <c r="Q1978" t="str">
        <f>CONCATENATE(C1978,E1978,G1978,I1978)</f>
        <v>1</v>
      </c>
    </row>
    <row r="1979" spans="1:17" x14ac:dyDescent="0.25">
      <c r="A1979">
        <v>2214</v>
      </c>
      <c r="B1979">
        <v>75.626185000000007</v>
      </c>
      <c r="C1979" s="3">
        <v>1</v>
      </c>
      <c r="P1979">
        <v>1</v>
      </c>
      <c r="Q1979" t="str">
        <f>CONCATENATE(C1979,E1979,G1979,I1979)</f>
        <v>1</v>
      </c>
    </row>
    <row r="1980" spans="1:17" x14ac:dyDescent="0.25">
      <c r="A1980">
        <v>2215</v>
      </c>
      <c r="B1980">
        <v>75.611287000000004</v>
      </c>
      <c r="C1980" s="3">
        <v>1</v>
      </c>
      <c r="P1980">
        <v>1</v>
      </c>
      <c r="Q1980" t="str">
        <f>CONCATENATE(C1980,E1980,G1980,I1980)</f>
        <v>1</v>
      </c>
    </row>
    <row r="1981" spans="1:17" x14ac:dyDescent="0.25">
      <c r="A1981">
        <v>2216</v>
      </c>
      <c r="B1981">
        <v>75.588280000000012</v>
      </c>
      <c r="C1981" s="3">
        <v>1</v>
      </c>
      <c r="P1981">
        <v>1</v>
      </c>
      <c r="Q1981" t="str">
        <f>CONCATENATE(C1981,E1981,G1981,I1981)</f>
        <v>1</v>
      </c>
    </row>
    <row r="1982" spans="1:17" x14ac:dyDescent="0.25">
      <c r="A1982">
        <v>2217</v>
      </c>
      <c r="B1982">
        <v>75.563145000000006</v>
      </c>
      <c r="C1982" s="3">
        <v>1</v>
      </c>
      <c r="P1982">
        <v>1</v>
      </c>
      <c r="Q1982" t="str">
        <f>CONCATENATE(C1982,E1982,G1982,I1982)</f>
        <v>1</v>
      </c>
    </row>
    <row r="1983" spans="1:17" x14ac:dyDescent="0.25">
      <c r="A1983">
        <v>2218</v>
      </c>
      <c r="B1983">
        <v>75.553972000000002</v>
      </c>
      <c r="C1983" s="3">
        <v>1</v>
      </c>
      <c r="P1983">
        <v>1</v>
      </c>
      <c r="Q1983" t="str">
        <f>CONCATENATE(C1983,E1983,G1983,I1983)</f>
        <v>1</v>
      </c>
    </row>
    <row r="1984" spans="1:17" x14ac:dyDescent="0.25">
      <c r="A1984">
        <v>2219</v>
      </c>
      <c r="B1984">
        <v>75.569580999999999</v>
      </c>
      <c r="C1984" s="3">
        <v>1</v>
      </c>
      <c r="P1984">
        <v>1</v>
      </c>
      <c r="Q1984" t="str">
        <f>CONCATENATE(C1984,E1984,G1984,I1984)</f>
        <v>1</v>
      </c>
    </row>
    <row r="1985" spans="1:17" x14ac:dyDescent="0.25">
      <c r="A1985">
        <v>2220</v>
      </c>
      <c r="B1985">
        <v>75.550932000000003</v>
      </c>
      <c r="C1985" s="3">
        <v>1</v>
      </c>
      <c r="P1985">
        <v>1</v>
      </c>
      <c r="Q1985" t="str">
        <f>CONCATENATE(C1985,E1985,G1985,I1985)</f>
        <v>1</v>
      </c>
    </row>
    <row r="1986" spans="1:17" x14ac:dyDescent="0.25">
      <c r="A1986">
        <v>2221</v>
      </c>
      <c r="B1986">
        <v>75.540137000000001</v>
      </c>
      <c r="C1986" s="3">
        <v>1</v>
      </c>
      <c r="P1986">
        <v>1</v>
      </c>
      <c r="Q1986" t="str">
        <f>CONCATENATE(C1986,E1986,G1986,I1986)</f>
        <v>1</v>
      </c>
    </row>
    <row r="1987" spans="1:17" x14ac:dyDescent="0.25">
      <c r="A1987">
        <v>2222</v>
      </c>
      <c r="B1987">
        <v>75.537502000000003</v>
      </c>
      <c r="C1987" s="3">
        <v>1</v>
      </c>
      <c r="P1987">
        <v>1</v>
      </c>
      <c r="Q1987" t="str">
        <f>CONCATENATE(C1987,E1987,G1987,I1987)</f>
        <v>1</v>
      </c>
    </row>
    <row r="1988" spans="1:17" x14ac:dyDescent="0.25">
      <c r="A1988">
        <v>2223</v>
      </c>
      <c r="B1988">
        <v>75.482265000000012</v>
      </c>
      <c r="C1988" s="3">
        <v>1</v>
      </c>
      <c r="D1988">
        <v>81.874901000000008</v>
      </c>
      <c r="E1988" s="5">
        <v>2</v>
      </c>
      <c r="P1988">
        <v>2</v>
      </c>
      <c r="Q1988" t="str">
        <f>CONCATENATE(C1988,E1988,G1988,I1988)</f>
        <v>12</v>
      </c>
    </row>
    <row r="1989" spans="1:17" x14ac:dyDescent="0.25">
      <c r="A1989">
        <v>2224</v>
      </c>
      <c r="B1989">
        <v>75.594563000000008</v>
      </c>
      <c r="C1989" s="3">
        <v>1</v>
      </c>
      <c r="D1989">
        <v>81.862536000000006</v>
      </c>
      <c r="E1989" s="5">
        <v>2</v>
      </c>
      <c r="F1989">
        <v>74.959592000000001</v>
      </c>
      <c r="G1989" s="2">
        <v>3</v>
      </c>
      <c r="P1989">
        <v>3</v>
      </c>
      <c r="Q1989" t="str">
        <f>CONCATENATE(C1989,E1989,G1989,I1989)</f>
        <v>123</v>
      </c>
    </row>
    <row r="1990" spans="1:17" x14ac:dyDescent="0.25">
      <c r="A1990">
        <v>2225</v>
      </c>
      <c r="B1990">
        <v>75.709446000000014</v>
      </c>
      <c r="C1990" s="3">
        <v>1</v>
      </c>
      <c r="D1990">
        <v>81.863955000000004</v>
      </c>
      <c r="E1990" s="5">
        <v>2</v>
      </c>
      <c r="F1990">
        <v>75.101079000000013</v>
      </c>
      <c r="G1990" s="2">
        <v>3</v>
      </c>
      <c r="P1990">
        <v>3</v>
      </c>
      <c r="Q1990" t="str">
        <f>CONCATENATE(C1990,E1990,G1990,I1990)</f>
        <v>123</v>
      </c>
    </row>
    <row r="1991" spans="1:17" x14ac:dyDescent="0.25">
      <c r="A1991">
        <v>2226</v>
      </c>
      <c r="D1991">
        <v>81.877841000000004</v>
      </c>
      <c r="E1991" s="5">
        <v>2</v>
      </c>
      <c r="F1991">
        <v>75.042042000000009</v>
      </c>
      <c r="G1991" s="2">
        <v>3</v>
      </c>
      <c r="P1991">
        <v>2</v>
      </c>
      <c r="Q1991" t="str">
        <f>CONCATENATE(C1991,E1991,G1991,I1991)</f>
        <v>23</v>
      </c>
    </row>
    <row r="1992" spans="1:17" x14ac:dyDescent="0.25">
      <c r="A1992">
        <v>2227</v>
      </c>
      <c r="D1992">
        <v>81.867705000000001</v>
      </c>
      <c r="E1992" s="5">
        <v>2</v>
      </c>
      <c r="F1992">
        <v>75.001805000000004</v>
      </c>
      <c r="G1992" s="2">
        <v>3</v>
      </c>
      <c r="P1992">
        <v>2</v>
      </c>
      <c r="Q1992" t="str">
        <f>CONCATENATE(C1992,E1992,G1992,I1992)</f>
        <v>23</v>
      </c>
    </row>
    <row r="1993" spans="1:17" x14ac:dyDescent="0.25">
      <c r="A1993">
        <v>2228</v>
      </c>
      <c r="D1993">
        <v>81.878144000000006</v>
      </c>
      <c r="E1993" s="5">
        <v>2</v>
      </c>
      <c r="F1993">
        <v>75.024052000000012</v>
      </c>
      <c r="G1993" s="2">
        <v>3</v>
      </c>
      <c r="P1993">
        <v>2</v>
      </c>
      <c r="Q1993" t="str">
        <f>CONCATENATE(C1993,E1993,G1993,I1993)</f>
        <v>23</v>
      </c>
    </row>
    <row r="1994" spans="1:17" x14ac:dyDescent="0.25">
      <c r="A1994">
        <v>2229</v>
      </c>
      <c r="D1994">
        <v>81.855391000000012</v>
      </c>
      <c r="E1994" s="5">
        <v>2</v>
      </c>
      <c r="F1994">
        <v>75.045336000000006</v>
      </c>
      <c r="G1994" s="2">
        <v>3</v>
      </c>
      <c r="H1994">
        <v>76.47805000000001</v>
      </c>
      <c r="I1994" s="4">
        <v>4</v>
      </c>
      <c r="P1994">
        <v>3</v>
      </c>
      <c r="Q1994" t="str">
        <f>CONCATENATE(C1994,E1994,G1994,I1994)</f>
        <v>234</v>
      </c>
    </row>
    <row r="1995" spans="1:17" x14ac:dyDescent="0.25">
      <c r="A1995">
        <v>2230</v>
      </c>
      <c r="D1995">
        <v>81.87170900000001</v>
      </c>
      <c r="E1995" s="5">
        <v>2</v>
      </c>
      <c r="F1995">
        <v>75.032363000000004</v>
      </c>
      <c r="G1995" s="2">
        <v>3</v>
      </c>
      <c r="H1995">
        <v>76.514740000000003</v>
      </c>
      <c r="I1995" s="4">
        <v>4</v>
      </c>
      <c r="P1995">
        <v>3</v>
      </c>
      <c r="Q1995" t="str">
        <f>CONCATENATE(C1995,E1995,G1995,I1995)</f>
        <v>234</v>
      </c>
    </row>
    <row r="1996" spans="1:17" x14ac:dyDescent="0.25">
      <c r="A1996">
        <v>2231</v>
      </c>
      <c r="D1996">
        <v>81.815560000000005</v>
      </c>
      <c r="E1996" s="5">
        <v>2</v>
      </c>
      <c r="F1996">
        <v>75.049289000000002</v>
      </c>
      <c r="G1996" s="2">
        <v>3</v>
      </c>
      <c r="H1996">
        <v>76.519351</v>
      </c>
      <c r="I1996" s="4">
        <v>4</v>
      </c>
      <c r="P1996">
        <v>3</v>
      </c>
      <c r="Q1996" t="str">
        <f>CONCATENATE(C1996,E1996,G1996,I1996)</f>
        <v>234</v>
      </c>
    </row>
    <row r="1997" spans="1:17" x14ac:dyDescent="0.25">
      <c r="A1997">
        <v>2232</v>
      </c>
      <c r="D1997">
        <v>81.812215000000009</v>
      </c>
      <c r="E1997" s="5">
        <v>2</v>
      </c>
      <c r="F1997">
        <v>75.038089000000014</v>
      </c>
      <c r="G1997" s="2">
        <v>3</v>
      </c>
      <c r="H1997">
        <v>76.503287</v>
      </c>
      <c r="I1997" s="4">
        <v>4</v>
      </c>
      <c r="P1997">
        <v>3</v>
      </c>
      <c r="Q1997" t="str">
        <f>CONCATENATE(C1997,E1997,G1997,I1997)</f>
        <v>234</v>
      </c>
    </row>
    <row r="1998" spans="1:17" x14ac:dyDescent="0.25">
      <c r="A1998">
        <v>2233</v>
      </c>
      <c r="D1998">
        <v>81.82939300000001</v>
      </c>
      <c r="E1998" s="5">
        <v>2</v>
      </c>
      <c r="F1998">
        <v>75.037532000000013</v>
      </c>
      <c r="G1998" s="2">
        <v>3</v>
      </c>
      <c r="H1998">
        <v>76.489757000000012</v>
      </c>
      <c r="I1998" s="4">
        <v>4</v>
      </c>
      <c r="P1998">
        <v>3</v>
      </c>
      <c r="Q1998" t="str">
        <f>CONCATENATE(C1998,E1998,G1998,I1998)</f>
        <v>234</v>
      </c>
    </row>
    <row r="1999" spans="1:17" x14ac:dyDescent="0.25">
      <c r="A1999">
        <v>2234</v>
      </c>
      <c r="D1999">
        <v>81.960493000000014</v>
      </c>
      <c r="E1999" s="5">
        <v>2</v>
      </c>
      <c r="F1999">
        <v>75.010826000000009</v>
      </c>
      <c r="G1999" s="2">
        <v>3</v>
      </c>
      <c r="H1999">
        <v>76.497206000000006</v>
      </c>
      <c r="I1999" s="4">
        <v>4</v>
      </c>
      <c r="P1999">
        <v>3</v>
      </c>
      <c r="Q1999" t="str">
        <f>CONCATENATE(C1999,E1999,G1999,I1999)</f>
        <v>234</v>
      </c>
    </row>
    <row r="2000" spans="1:17" x14ac:dyDescent="0.25">
      <c r="A2000">
        <v>2235</v>
      </c>
      <c r="D2000">
        <v>81.874901000000008</v>
      </c>
      <c r="E2000" s="5">
        <v>2</v>
      </c>
      <c r="F2000">
        <v>74.976011</v>
      </c>
      <c r="G2000" s="2">
        <v>3</v>
      </c>
      <c r="H2000">
        <v>76.469993000000002</v>
      </c>
      <c r="I2000" s="4">
        <v>4</v>
      </c>
      <c r="P2000">
        <v>3</v>
      </c>
      <c r="Q2000" t="str">
        <f>CONCATENATE(C2000,E2000,G2000,I2000)</f>
        <v>234</v>
      </c>
    </row>
    <row r="2001" spans="1:17" x14ac:dyDescent="0.25">
      <c r="A2001">
        <v>2236</v>
      </c>
      <c r="F2001">
        <v>75.000487000000007</v>
      </c>
      <c r="G2001" s="2">
        <v>3</v>
      </c>
      <c r="H2001">
        <v>76.508101000000011</v>
      </c>
      <c r="I2001" s="4">
        <v>4</v>
      </c>
      <c r="P2001">
        <v>2</v>
      </c>
      <c r="Q2001" t="str">
        <f>CONCATENATE(C2001,E2001,G2001,I2001)</f>
        <v>34</v>
      </c>
    </row>
    <row r="2002" spans="1:17" x14ac:dyDescent="0.25">
      <c r="A2002">
        <v>2237</v>
      </c>
      <c r="F2002">
        <v>75.025370000000009</v>
      </c>
      <c r="G2002" s="2">
        <v>3</v>
      </c>
      <c r="H2002">
        <v>76.495179000000007</v>
      </c>
      <c r="I2002" s="4">
        <v>4</v>
      </c>
      <c r="P2002">
        <v>2</v>
      </c>
      <c r="Q2002" t="str">
        <f>CONCATENATE(C2002,E2002,G2002,I2002)</f>
        <v>34</v>
      </c>
    </row>
    <row r="2003" spans="1:17" x14ac:dyDescent="0.25">
      <c r="A2003">
        <v>2238</v>
      </c>
      <c r="B2003">
        <v>90.826173000000011</v>
      </c>
      <c r="C2003" s="3">
        <v>1</v>
      </c>
      <c r="F2003">
        <v>74.995015000000009</v>
      </c>
      <c r="G2003" s="2">
        <v>3</v>
      </c>
      <c r="H2003">
        <v>76.496648000000008</v>
      </c>
      <c r="I2003" s="4">
        <v>4</v>
      </c>
      <c r="P2003">
        <v>3</v>
      </c>
      <c r="Q2003" t="str">
        <f>CONCATENATE(C2003,E2003,G2003,I2003)</f>
        <v>134</v>
      </c>
    </row>
    <row r="2004" spans="1:17" x14ac:dyDescent="0.25">
      <c r="A2004">
        <v>2239</v>
      </c>
      <c r="B2004">
        <v>90.791055</v>
      </c>
      <c r="C2004" s="3">
        <v>1</v>
      </c>
      <c r="F2004">
        <v>75.044880000000006</v>
      </c>
      <c r="G2004" s="2">
        <v>3</v>
      </c>
      <c r="H2004">
        <v>76.517071000000001</v>
      </c>
      <c r="I2004" s="4">
        <v>4</v>
      </c>
      <c r="P2004">
        <v>3</v>
      </c>
      <c r="Q2004" t="str">
        <f>CONCATENATE(C2004,E2004,G2004,I2004)</f>
        <v>134</v>
      </c>
    </row>
    <row r="2005" spans="1:17" x14ac:dyDescent="0.25">
      <c r="A2005">
        <v>2240</v>
      </c>
      <c r="B2005">
        <v>90.772761000000003</v>
      </c>
      <c r="C2005" s="3">
        <v>1</v>
      </c>
      <c r="F2005">
        <v>74.959592000000001</v>
      </c>
      <c r="G2005" s="2">
        <v>3</v>
      </c>
      <c r="H2005">
        <v>76.50582</v>
      </c>
      <c r="I2005" s="4">
        <v>4</v>
      </c>
      <c r="P2005">
        <v>3</v>
      </c>
      <c r="Q2005" t="str">
        <f>CONCATENATE(C2005,E2005,G2005,I2005)</f>
        <v>134</v>
      </c>
    </row>
    <row r="2006" spans="1:17" x14ac:dyDescent="0.25">
      <c r="A2006">
        <v>2241</v>
      </c>
      <c r="B2006">
        <v>90.806458000000006</v>
      </c>
      <c r="C2006" s="3">
        <v>1</v>
      </c>
      <c r="H2006">
        <v>76.47805000000001</v>
      </c>
      <c r="I2006" s="4">
        <v>4</v>
      </c>
      <c r="P2006">
        <v>2</v>
      </c>
      <c r="Q2006" t="str">
        <f>CONCATENATE(C2006,E2006,G2006,I2006)</f>
        <v>14</v>
      </c>
    </row>
    <row r="2007" spans="1:17" x14ac:dyDescent="0.25">
      <c r="A2007">
        <v>2242</v>
      </c>
      <c r="B2007">
        <v>90.825310999999999</v>
      </c>
      <c r="C2007" s="3">
        <v>1</v>
      </c>
      <c r="H2007">
        <v>76.47805000000001</v>
      </c>
      <c r="I2007" s="4">
        <v>4</v>
      </c>
      <c r="P2007">
        <v>2</v>
      </c>
      <c r="Q2007" t="str">
        <f>CONCATENATE(C2007,E2007,G2007,I2007)</f>
        <v>14</v>
      </c>
    </row>
    <row r="2008" spans="1:17" x14ac:dyDescent="0.25">
      <c r="A2008">
        <v>2243</v>
      </c>
      <c r="B2008">
        <v>90.815835000000007</v>
      </c>
      <c r="C2008" s="3">
        <v>1</v>
      </c>
      <c r="P2008">
        <v>1</v>
      </c>
      <c r="Q2008" t="str">
        <f>CONCATENATE(C2008,E2008,G2008,I2008)</f>
        <v>1</v>
      </c>
    </row>
    <row r="2009" spans="1:17" x14ac:dyDescent="0.25">
      <c r="A2009">
        <v>2244</v>
      </c>
      <c r="B2009">
        <v>90.797744000000009</v>
      </c>
      <c r="C2009" s="3">
        <v>1</v>
      </c>
      <c r="P2009">
        <v>1</v>
      </c>
      <c r="Q2009" t="str">
        <f>CONCATENATE(C2009,E2009,G2009,I2009)</f>
        <v>1</v>
      </c>
    </row>
    <row r="2010" spans="1:17" x14ac:dyDescent="0.25">
      <c r="A2010">
        <v>2245</v>
      </c>
      <c r="B2010">
        <v>90.794499000000002</v>
      </c>
      <c r="C2010" s="3">
        <v>1</v>
      </c>
      <c r="P2010">
        <v>1</v>
      </c>
      <c r="Q2010" t="str">
        <f>CONCATENATE(C2010,E2010,G2010,I2010)</f>
        <v>1</v>
      </c>
    </row>
    <row r="2011" spans="1:17" x14ac:dyDescent="0.25">
      <c r="A2011">
        <v>2246</v>
      </c>
      <c r="B2011">
        <v>90.794147000000009</v>
      </c>
      <c r="C2011" s="3">
        <v>1</v>
      </c>
      <c r="P2011">
        <v>1</v>
      </c>
      <c r="Q2011" t="str">
        <f>CONCATENATE(C2011,E2011,G2011,I2011)</f>
        <v>1</v>
      </c>
    </row>
    <row r="2012" spans="1:17" x14ac:dyDescent="0.25">
      <c r="A2012">
        <v>2247</v>
      </c>
      <c r="B2012">
        <v>90.777778000000012</v>
      </c>
      <c r="C2012" s="3">
        <v>1</v>
      </c>
      <c r="P2012">
        <v>1</v>
      </c>
      <c r="Q2012" t="str">
        <f>CONCATENATE(C2012,E2012,G2012,I2012)</f>
        <v>1</v>
      </c>
    </row>
    <row r="2013" spans="1:17" x14ac:dyDescent="0.25">
      <c r="A2013">
        <v>2248</v>
      </c>
      <c r="B2013">
        <v>90.775901000000005</v>
      </c>
      <c r="C2013" s="3">
        <v>1</v>
      </c>
      <c r="P2013">
        <v>1</v>
      </c>
      <c r="Q2013" t="str">
        <f>CONCATENATE(C2013,E2013,G2013,I2013)</f>
        <v>1</v>
      </c>
    </row>
    <row r="2014" spans="1:17" x14ac:dyDescent="0.25">
      <c r="A2014">
        <v>2249</v>
      </c>
      <c r="B2014">
        <v>90.767388000000011</v>
      </c>
      <c r="C2014" s="3">
        <v>1</v>
      </c>
      <c r="P2014">
        <v>1</v>
      </c>
      <c r="Q2014" t="str">
        <f>CONCATENATE(C2014,E2014,G2014,I2014)</f>
        <v>1</v>
      </c>
    </row>
    <row r="2015" spans="1:17" x14ac:dyDescent="0.25">
      <c r="A2015">
        <v>2250</v>
      </c>
      <c r="B2015">
        <v>90.754821000000007</v>
      </c>
      <c r="C2015" s="3">
        <v>1</v>
      </c>
      <c r="D2015">
        <v>98.466098000000002</v>
      </c>
      <c r="E2015" s="5">
        <v>2</v>
      </c>
      <c r="P2015">
        <v>2</v>
      </c>
      <c r="Q2015" t="str">
        <f>CONCATENATE(C2015,E2015,G2015,I2015)</f>
        <v>12</v>
      </c>
    </row>
    <row r="2016" spans="1:17" x14ac:dyDescent="0.25">
      <c r="A2016">
        <v>2251</v>
      </c>
      <c r="B2016">
        <v>90.862203000000008</v>
      </c>
      <c r="C2016" s="3">
        <v>1</v>
      </c>
      <c r="D2016">
        <v>98.475930000000005</v>
      </c>
      <c r="E2016" s="5">
        <v>2</v>
      </c>
      <c r="P2016">
        <v>2</v>
      </c>
      <c r="Q2016" t="str">
        <f>CONCATENATE(C2016,E2016,G2016,I2016)</f>
        <v>12</v>
      </c>
    </row>
    <row r="2017" spans="1:17" x14ac:dyDescent="0.25">
      <c r="A2017">
        <v>2252</v>
      </c>
      <c r="B2017">
        <v>90.826173000000011</v>
      </c>
      <c r="C2017" s="3">
        <v>1</v>
      </c>
      <c r="D2017">
        <v>98.458295000000007</v>
      </c>
      <c r="E2017" s="5">
        <v>2</v>
      </c>
      <c r="P2017">
        <v>2</v>
      </c>
      <c r="Q2017" t="str">
        <f>CONCATENATE(C2017,E2017,G2017,I2017)</f>
        <v>12</v>
      </c>
    </row>
    <row r="2018" spans="1:17" x14ac:dyDescent="0.25">
      <c r="A2018">
        <v>2253</v>
      </c>
      <c r="D2018">
        <v>98.477298000000005</v>
      </c>
      <c r="E2018" s="5">
        <v>2</v>
      </c>
      <c r="F2018">
        <v>90.762473</v>
      </c>
      <c r="G2018" s="2">
        <v>3</v>
      </c>
      <c r="H2018">
        <v>91.352952000000002</v>
      </c>
      <c r="I2018" s="4">
        <v>4</v>
      </c>
      <c r="P2018">
        <v>3</v>
      </c>
      <c r="Q2018" t="str">
        <f>CONCATENATE(C2018,E2018,G2018,I2018)</f>
        <v>234</v>
      </c>
    </row>
    <row r="2019" spans="1:17" x14ac:dyDescent="0.25">
      <c r="A2019">
        <v>2254</v>
      </c>
      <c r="D2019">
        <v>98.479020000000006</v>
      </c>
      <c r="E2019" s="5">
        <v>2</v>
      </c>
      <c r="F2019">
        <v>90.786443000000006</v>
      </c>
      <c r="G2019" s="2">
        <v>3</v>
      </c>
      <c r="H2019">
        <v>91.420959000000011</v>
      </c>
      <c r="I2019" s="4">
        <v>4</v>
      </c>
      <c r="P2019">
        <v>3</v>
      </c>
      <c r="Q2019" t="str">
        <f>CONCATENATE(C2019,E2019,G2019,I2019)</f>
        <v>234</v>
      </c>
    </row>
    <row r="2020" spans="1:17" x14ac:dyDescent="0.25">
      <c r="A2020">
        <v>2255</v>
      </c>
      <c r="D2020">
        <v>98.47212900000001</v>
      </c>
      <c r="E2020" s="5">
        <v>2</v>
      </c>
      <c r="F2020">
        <v>90.771697000000003</v>
      </c>
      <c r="G2020" s="2">
        <v>3</v>
      </c>
      <c r="H2020">
        <v>91.396785000000008</v>
      </c>
      <c r="I2020" s="4">
        <v>4</v>
      </c>
      <c r="P2020">
        <v>3</v>
      </c>
      <c r="Q2020" t="str">
        <f>CONCATENATE(C2020,E2020,G2020,I2020)</f>
        <v>234</v>
      </c>
    </row>
    <row r="2021" spans="1:17" x14ac:dyDescent="0.25">
      <c r="A2021">
        <v>2256</v>
      </c>
      <c r="D2021">
        <v>98.49716500000001</v>
      </c>
      <c r="E2021" s="5">
        <v>2</v>
      </c>
      <c r="F2021">
        <v>90.759938000000005</v>
      </c>
      <c r="G2021" s="2">
        <v>3</v>
      </c>
      <c r="H2021">
        <v>91.385180000000005</v>
      </c>
      <c r="I2021" s="4">
        <v>4</v>
      </c>
      <c r="P2021">
        <v>3</v>
      </c>
      <c r="Q2021" t="str">
        <f>CONCATENATE(C2021,E2021,G2021,I2021)</f>
        <v>234</v>
      </c>
    </row>
    <row r="2022" spans="1:17" x14ac:dyDescent="0.25">
      <c r="A2022">
        <v>2257</v>
      </c>
      <c r="D2022">
        <v>98.473500000000001</v>
      </c>
      <c r="E2022" s="5">
        <v>2</v>
      </c>
      <c r="F2022">
        <v>90.76774300000001</v>
      </c>
      <c r="G2022" s="2">
        <v>3</v>
      </c>
      <c r="H2022">
        <v>91.377631000000008</v>
      </c>
      <c r="I2022" s="4">
        <v>4</v>
      </c>
      <c r="P2022">
        <v>3</v>
      </c>
      <c r="Q2022" t="str">
        <f>CONCATENATE(C2022,E2022,G2022,I2022)</f>
        <v>234</v>
      </c>
    </row>
    <row r="2023" spans="1:17" x14ac:dyDescent="0.25">
      <c r="A2023">
        <v>2258</v>
      </c>
      <c r="D2023">
        <v>98.477857</v>
      </c>
      <c r="E2023" s="5">
        <v>2</v>
      </c>
      <c r="F2023">
        <v>90.747928000000002</v>
      </c>
      <c r="G2023" s="2">
        <v>3</v>
      </c>
      <c r="H2023">
        <v>91.358119000000002</v>
      </c>
      <c r="I2023" s="4">
        <v>4</v>
      </c>
      <c r="P2023">
        <v>3</v>
      </c>
      <c r="Q2023" t="str">
        <f>CONCATENATE(C2023,E2023,G2023,I2023)</f>
        <v>234</v>
      </c>
    </row>
    <row r="2024" spans="1:17" x14ac:dyDescent="0.25">
      <c r="A2024">
        <v>2259</v>
      </c>
      <c r="D2024">
        <v>98.453734000000011</v>
      </c>
      <c r="E2024" s="5">
        <v>2</v>
      </c>
      <c r="F2024">
        <v>90.730699000000016</v>
      </c>
      <c r="G2024" s="2">
        <v>3</v>
      </c>
      <c r="H2024">
        <v>91.369369000000006</v>
      </c>
      <c r="I2024" s="4">
        <v>4</v>
      </c>
      <c r="P2024">
        <v>3</v>
      </c>
      <c r="Q2024" t="str">
        <f>CONCATENATE(C2024,E2024,G2024,I2024)</f>
        <v>234</v>
      </c>
    </row>
    <row r="2025" spans="1:17" x14ac:dyDescent="0.25">
      <c r="A2025">
        <v>2260</v>
      </c>
      <c r="D2025">
        <v>98.466098000000002</v>
      </c>
      <c r="E2025" s="5">
        <v>2</v>
      </c>
      <c r="F2025">
        <v>90.741036000000008</v>
      </c>
      <c r="G2025" s="2">
        <v>3</v>
      </c>
      <c r="H2025">
        <v>91.347833000000008</v>
      </c>
      <c r="I2025" s="4">
        <v>4</v>
      </c>
      <c r="P2025">
        <v>3</v>
      </c>
      <c r="Q2025" t="str">
        <f>CONCATENATE(C2025,E2025,G2025,I2025)</f>
        <v>234</v>
      </c>
    </row>
    <row r="2026" spans="1:17" x14ac:dyDescent="0.25">
      <c r="A2026">
        <v>2261</v>
      </c>
      <c r="D2026">
        <v>98.466098000000002</v>
      </c>
      <c r="E2026" s="5">
        <v>2</v>
      </c>
      <c r="F2026">
        <v>90.710479000000007</v>
      </c>
      <c r="G2026" s="2">
        <v>3</v>
      </c>
      <c r="H2026">
        <v>91.343982000000011</v>
      </c>
      <c r="I2026" s="4">
        <v>4</v>
      </c>
      <c r="P2026">
        <v>3</v>
      </c>
      <c r="Q2026" t="str">
        <f>CONCATENATE(C2026,E2026,G2026,I2026)</f>
        <v>234</v>
      </c>
    </row>
    <row r="2027" spans="1:17" x14ac:dyDescent="0.25">
      <c r="A2027">
        <v>2262</v>
      </c>
      <c r="B2027">
        <v>107.93756</v>
      </c>
      <c r="C2027" s="3">
        <v>1</v>
      </c>
      <c r="F2027">
        <v>90.698470000000015</v>
      </c>
      <c r="G2027" s="2">
        <v>3</v>
      </c>
      <c r="H2027">
        <v>91.340129000000005</v>
      </c>
      <c r="I2027" s="4">
        <v>4</v>
      </c>
      <c r="P2027">
        <v>3</v>
      </c>
      <c r="Q2027" t="str">
        <f>CONCATENATE(C2027,E2027,G2027,I2027)</f>
        <v>134</v>
      </c>
    </row>
    <row r="2028" spans="1:17" x14ac:dyDescent="0.25">
      <c r="A2028">
        <v>2263</v>
      </c>
      <c r="B2028">
        <v>107.95605800000001</v>
      </c>
      <c r="C2028" s="3">
        <v>1</v>
      </c>
      <c r="F2028">
        <v>90.681493000000003</v>
      </c>
      <c r="G2028" s="2">
        <v>3</v>
      </c>
      <c r="H2028">
        <v>91.323558000000006</v>
      </c>
      <c r="I2028" s="4">
        <v>4</v>
      </c>
      <c r="P2028">
        <v>3</v>
      </c>
      <c r="Q2028" t="str">
        <f>CONCATENATE(C2028,E2028,G2028,I2028)</f>
        <v>134</v>
      </c>
    </row>
    <row r="2029" spans="1:17" x14ac:dyDescent="0.25">
      <c r="A2029">
        <v>2264</v>
      </c>
      <c r="B2029">
        <v>107.94698600000001</v>
      </c>
      <c r="C2029" s="3">
        <v>1</v>
      </c>
      <c r="F2029">
        <v>90.713115000000002</v>
      </c>
      <c r="G2029" s="2">
        <v>3</v>
      </c>
      <c r="H2029">
        <v>91.275517000000008</v>
      </c>
      <c r="I2029" s="4">
        <v>4</v>
      </c>
      <c r="P2029">
        <v>3</v>
      </c>
      <c r="Q2029" t="str">
        <f>CONCATENATE(C2029,E2029,G2029,I2029)</f>
        <v>134</v>
      </c>
    </row>
    <row r="2030" spans="1:17" x14ac:dyDescent="0.25">
      <c r="A2030">
        <v>2265</v>
      </c>
      <c r="B2030">
        <v>107.962035</v>
      </c>
      <c r="C2030" s="3">
        <v>1</v>
      </c>
      <c r="F2030">
        <v>90.762473</v>
      </c>
      <c r="G2030" s="2">
        <v>3</v>
      </c>
      <c r="H2030">
        <v>91.311852000000002</v>
      </c>
      <c r="I2030" s="4">
        <v>4</v>
      </c>
      <c r="P2030">
        <v>3</v>
      </c>
      <c r="Q2030" t="str">
        <f>CONCATENATE(C2030,E2030,G2030,I2030)</f>
        <v>134</v>
      </c>
    </row>
    <row r="2031" spans="1:17" x14ac:dyDescent="0.25">
      <c r="A2031">
        <v>2266</v>
      </c>
      <c r="B2031">
        <v>107.97344100000001</v>
      </c>
      <c r="C2031" s="3">
        <v>1</v>
      </c>
      <c r="H2031">
        <v>91.355485000000002</v>
      </c>
      <c r="I2031" s="4">
        <v>4</v>
      </c>
      <c r="P2031">
        <v>2</v>
      </c>
      <c r="Q2031" t="str">
        <f>CONCATENATE(C2031,E2031,G2031,I2031)</f>
        <v>14</v>
      </c>
    </row>
    <row r="2032" spans="1:17" x14ac:dyDescent="0.25">
      <c r="A2032">
        <v>2267</v>
      </c>
      <c r="B2032">
        <v>107.98539600000001</v>
      </c>
      <c r="C2032" s="3">
        <v>1</v>
      </c>
      <c r="H2032">
        <v>91.352952000000002</v>
      </c>
      <c r="I2032" s="4">
        <v>4</v>
      </c>
      <c r="P2032">
        <v>2</v>
      </c>
      <c r="Q2032" t="str">
        <f>CONCATENATE(C2032,E2032,G2032,I2032)</f>
        <v>14</v>
      </c>
    </row>
    <row r="2033" spans="1:17" x14ac:dyDescent="0.25">
      <c r="A2033">
        <v>2268</v>
      </c>
      <c r="B2033">
        <v>107.97845700000001</v>
      </c>
      <c r="C2033" s="3">
        <v>1</v>
      </c>
      <c r="P2033">
        <v>1</v>
      </c>
      <c r="Q2033" t="str">
        <f>CONCATENATE(C2033,E2033,G2033,I2033)</f>
        <v>1</v>
      </c>
    </row>
    <row r="2034" spans="1:17" x14ac:dyDescent="0.25">
      <c r="A2034">
        <v>2269</v>
      </c>
      <c r="B2034">
        <v>107.97363900000001</v>
      </c>
      <c r="C2034" s="3">
        <v>1</v>
      </c>
      <c r="P2034">
        <v>1</v>
      </c>
      <c r="Q2034" t="str">
        <f>CONCATENATE(C2034,E2034,G2034,I2034)</f>
        <v>1</v>
      </c>
    </row>
    <row r="2035" spans="1:17" x14ac:dyDescent="0.25">
      <c r="A2035">
        <v>2270</v>
      </c>
      <c r="B2035">
        <v>107.97435300000001</v>
      </c>
      <c r="C2035" s="3">
        <v>1</v>
      </c>
      <c r="P2035">
        <v>1</v>
      </c>
      <c r="Q2035" t="str">
        <f>CONCATENATE(C2035,E2035,G2035,I2035)</f>
        <v>1</v>
      </c>
    </row>
    <row r="2036" spans="1:17" x14ac:dyDescent="0.25">
      <c r="A2036">
        <v>2271</v>
      </c>
      <c r="B2036">
        <v>107.97526500000001</v>
      </c>
      <c r="C2036" s="3">
        <v>1</v>
      </c>
      <c r="P2036">
        <v>1</v>
      </c>
      <c r="Q2036" t="str">
        <f>CONCATENATE(C2036,E2036,G2036,I2036)</f>
        <v>1</v>
      </c>
    </row>
    <row r="2037" spans="1:17" x14ac:dyDescent="0.25">
      <c r="A2037">
        <v>2272</v>
      </c>
      <c r="B2037">
        <v>107.98428600000001</v>
      </c>
      <c r="C2037" s="3">
        <v>1</v>
      </c>
      <c r="P2037">
        <v>1</v>
      </c>
      <c r="Q2037" t="str">
        <f>CONCATENATE(C2037,E2037,G2037,I2037)</f>
        <v>1</v>
      </c>
    </row>
    <row r="2038" spans="1:17" x14ac:dyDescent="0.25">
      <c r="A2038">
        <v>2273</v>
      </c>
      <c r="B2038">
        <v>107.94455600000001</v>
      </c>
      <c r="C2038" s="3">
        <v>1</v>
      </c>
      <c r="P2038">
        <v>1</v>
      </c>
      <c r="Q2038" t="str">
        <f>CONCATENATE(C2038,E2038,G2038,I2038)</f>
        <v>1</v>
      </c>
    </row>
    <row r="2039" spans="1:17" x14ac:dyDescent="0.25">
      <c r="A2039">
        <v>2274</v>
      </c>
      <c r="B2039">
        <v>107.95043100000001</v>
      </c>
      <c r="C2039" s="3">
        <v>1</v>
      </c>
      <c r="P2039">
        <v>1</v>
      </c>
      <c r="Q2039" t="str">
        <f>CONCATENATE(C2039,E2039,G2039,I2039)</f>
        <v>1</v>
      </c>
    </row>
    <row r="2040" spans="1:17" x14ac:dyDescent="0.25">
      <c r="A2040">
        <v>2275</v>
      </c>
      <c r="B2040">
        <v>107.91212</v>
      </c>
      <c r="C2040" s="3">
        <v>1</v>
      </c>
      <c r="D2040">
        <v>116.20779700000001</v>
      </c>
      <c r="E2040" s="5">
        <v>2</v>
      </c>
      <c r="P2040">
        <v>2</v>
      </c>
      <c r="Q2040" t="str">
        <f>CONCATENATE(C2040,E2040,G2040,I2040)</f>
        <v>12</v>
      </c>
    </row>
    <row r="2041" spans="1:17" x14ac:dyDescent="0.25">
      <c r="A2041">
        <v>2276</v>
      </c>
      <c r="B2041">
        <v>107.93756</v>
      </c>
      <c r="C2041" s="3">
        <v>1</v>
      </c>
      <c r="D2041">
        <v>116.20779700000001</v>
      </c>
      <c r="E2041" s="5">
        <v>2</v>
      </c>
      <c r="P2041">
        <v>2</v>
      </c>
      <c r="Q2041" t="str">
        <f>CONCATENATE(C2041,E2041,G2041,I2041)</f>
        <v>12</v>
      </c>
    </row>
    <row r="2042" spans="1:17" x14ac:dyDescent="0.25">
      <c r="A2042">
        <v>2277</v>
      </c>
      <c r="B2042">
        <v>107.93756</v>
      </c>
      <c r="C2042" s="3">
        <v>1</v>
      </c>
      <c r="D2042">
        <v>116.222594</v>
      </c>
      <c r="E2042" s="5">
        <v>2</v>
      </c>
      <c r="F2042">
        <v>107.57609100000001</v>
      </c>
      <c r="G2042" s="2">
        <v>3</v>
      </c>
      <c r="P2042">
        <v>3</v>
      </c>
      <c r="Q2042" t="str">
        <f>CONCATENATE(C2042,E2042,G2042,I2042)</f>
        <v>123</v>
      </c>
    </row>
    <row r="2043" spans="1:17" x14ac:dyDescent="0.25">
      <c r="A2043">
        <v>2278</v>
      </c>
      <c r="D2043">
        <v>116.21853900000001</v>
      </c>
      <c r="E2043" s="5">
        <v>2</v>
      </c>
      <c r="F2043">
        <v>107.643691</v>
      </c>
      <c r="G2043" s="2">
        <v>3</v>
      </c>
      <c r="P2043">
        <v>2</v>
      </c>
      <c r="Q2043" t="str">
        <f>CONCATENATE(C2043,E2043,G2043,I2043)</f>
        <v>23</v>
      </c>
    </row>
    <row r="2044" spans="1:17" x14ac:dyDescent="0.25">
      <c r="A2044">
        <v>2279</v>
      </c>
      <c r="D2044">
        <v>116.223403</v>
      </c>
      <c r="E2044" s="5">
        <v>2</v>
      </c>
      <c r="F2044">
        <v>107.668418</v>
      </c>
      <c r="G2044" s="2">
        <v>3</v>
      </c>
      <c r="H2044">
        <v>109.37929800000001</v>
      </c>
      <c r="I2044" s="4">
        <v>4</v>
      </c>
      <c r="P2044">
        <v>3</v>
      </c>
      <c r="Q2044" t="str">
        <f>CONCATENATE(C2044,E2044,G2044,I2044)</f>
        <v>234</v>
      </c>
    </row>
    <row r="2045" spans="1:17" x14ac:dyDescent="0.25">
      <c r="A2045">
        <v>2280</v>
      </c>
      <c r="D2045">
        <v>116.19112700000001</v>
      </c>
      <c r="E2045" s="5">
        <v>2</v>
      </c>
      <c r="F2045">
        <v>107.657577</v>
      </c>
      <c r="G2045" s="2">
        <v>3</v>
      </c>
      <c r="H2045">
        <v>109.402404</v>
      </c>
      <c r="I2045" s="4">
        <v>4</v>
      </c>
      <c r="P2045">
        <v>3</v>
      </c>
      <c r="Q2045" t="str">
        <f>CONCATENATE(C2045,E2045,G2045,I2045)</f>
        <v>234</v>
      </c>
    </row>
    <row r="2046" spans="1:17" x14ac:dyDescent="0.25">
      <c r="A2046">
        <v>2281</v>
      </c>
      <c r="D2046">
        <v>116.21889400000001</v>
      </c>
      <c r="E2046" s="5">
        <v>2</v>
      </c>
      <c r="F2046">
        <v>107.66071600000001</v>
      </c>
      <c r="G2046" s="2">
        <v>3</v>
      </c>
      <c r="H2046">
        <v>109.38568000000001</v>
      </c>
      <c r="I2046" s="4">
        <v>4</v>
      </c>
      <c r="P2046">
        <v>3</v>
      </c>
      <c r="Q2046" t="str">
        <f>CONCATENATE(C2046,E2046,G2046,I2046)</f>
        <v>234</v>
      </c>
    </row>
    <row r="2047" spans="1:17" x14ac:dyDescent="0.25">
      <c r="A2047">
        <v>2282</v>
      </c>
      <c r="D2047">
        <v>116.20450100000001</v>
      </c>
      <c r="E2047" s="5">
        <v>2</v>
      </c>
      <c r="F2047">
        <v>107.63091900000001</v>
      </c>
      <c r="G2047" s="2">
        <v>3</v>
      </c>
      <c r="H2047">
        <v>109.34762500000001</v>
      </c>
      <c r="I2047" s="4">
        <v>4</v>
      </c>
      <c r="P2047">
        <v>3</v>
      </c>
      <c r="Q2047" t="str">
        <f>CONCATENATE(C2047,E2047,G2047,I2047)</f>
        <v>234</v>
      </c>
    </row>
    <row r="2048" spans="1:17" x14ac:dyDescent="0.25">
      <c r="A2048">
        <v>2283</v>
      </c>
      <c r="D2048">
        <v>116.20708400000001</v>
      </c>
      <c r="E2048" s="5">
        <v>2</v>
      </c>
      <c r="F2048">
        <v>107.60806600000001</v>
      </c>
      <c r="G2048" s="2">
        <v>3</v>
      </c>
      <c r="H2048">
        <v>109.36186500000001</v>
      </c>
      <c r="I2048" s="4">
        <v>4</v>
      </c>
      <c r="P2048">
        <v>3</v>
      </c>
      <c r="Q2048" t="str">
        <f>CONCATENATE(C2048,E2048,G2048,I2048)</f>
        <v>234</v>
      </c>
    </row>
    <row r="2049" spans="1:17" x14ac:dyDescent="0.25">
      <c r="A2049">
        <v>2284</v>
      </c>
      <c r="D2049">
        <v>116.209823</v>
      </c>
      <c r="E2049" s="5">
        <v>2</v>
      </c>
      <c r="F2049">
        <v>107.64384000000001</v>
      </c>
      <c r="G2049" s="2">
        <v>3</v>
      </c>
      <c r="H2049">
        <v>109.33875200000001</v>
      </c>
      <c r="I2049" s="4">
        <v>4</v>
      </c>
      <c r="P2049">
        <v>3</v>
      </c>
      <c r="Q2049" t="str">
        <f>CONCATENATE(C2049,E2049,G2049,I2049)</f>
        <v>234</v>
      </c>
    </row>
    <row r="2050" spans="1:17" x14ac:dyDescent="0.25">
      <c r="A2050">
        <v>2285</v>
      </c>
      <c r="D2050">
        <v>116.22021400000001</v>
      </c>
      <c r="E2050" s="5">
        <v>2</v>
      </c>
      <c r="F2050">
        <v>107.63396</v>
      </c>
      <c r="G2050" s="2">
        <v>3</v>
      </c>
      <c r="H2050">
        <v>109.32096800000001</v>
      </c>
      <c r="I2050" s="4">
        <v>4</v>
      </c>
      <c r="P2050">
        <v>3</v>
      </c>
      <c r="Q2050" t="str">
        <f>CONCATENATE(C2050,E2050,G2050,I2050)</f>
        <v>234</v>
      </c>
    </row>
    <row r="2051" spans="1:17" x14ac:dyDescent="0.25">
      <c r="A2051">
        <v>2286</v>
      </c>
      <c r="D2051">
        <v>116.20779700000001</v>
      </c>
      <c r="E2051" s="5">
        <v>2</v>
      </c>
      <c r="F2051">
        <v>107.574821</v>
      </c>
      <c r="G2051" s="2">
        <v>3</v>
      </c>
      <c r="H2051">
        <v>109.28113500000001</v>
      </c>
      <c r="I2051" s="4">
        <v>4</v>
      </c>
      <c r="P2051">
        <v>3</v>
      </c>
      <c r="Q2051" t="str">
        <f>CONCATENATE(C2051,E2051,G2051,I2051)</f>
        <v>234</v>
      </c>
    </row>
    <row r="2052" spans="1:17" x14ac:dyDescent="0.25">
      <c r="A2052">
        <v>2287</v>
      </c>
      <c r="F2052">
        <v>107.55130700000001</v>
      </c>
      <c r="G2052" s="2">
        <v>3</v>
      </c>
      <c r="H2052">
        <v>109.32598400000001</v>
      </c>
      <c r="I2052" s="4">
        <v>4</v>
      </c>
      <c r="P2052">
        <v>2</v>
      </c>
      <c r="Q2052" t="str">
        <f>CONCATENATE(C2052,E2052,G2052,I2052)</f>
        <v>34</v>
      </c>
    </row>
    <row r="2053" spans="1:17" x14ac:dyDescent="0.25">
      <c r="A2053">
        <v>2288</v>
      </c>
      <c r="F2053">
        <v>107.561999</v>
      </c>
      <c r="G2053" s="2">
        <v>3</v>
      </c>
      <c r="H2053">
        <v>109.344531</v>
      </c>
      <c r="I2053" s="4">
        <v>4</v>
      </c>
      <c r="P2053">
        <v>2</v>
      </c>
      <c r="Q2053" t="str">
        <f>CONCATENATE(C2053,E2053,G2053,I2053)</f>
        <v>34</v>
      </c>
    </row>
    <row r="2054" spans="1:17" x14ac:dyDescent="0.25">
      <c r="A2054">
        <v>2289</v>
      </c>
      <c r="B2054">
        <v>126.64427900000001</v>
      </c>
      <c r="C2054" s="3">
        <v>1</v>
      </c>
      <c r="F2054">
        <v>107.62362200000001</v>
      </c>
      <c r="G2054" s="2">
        <v>3</v>
      </c>
      <c r="H2054">
        <v>109.32279100000001</v>
      </c>
      <c r="I2054" s="4">
        <v>4</v>
      </c>
      <c r="P2054">
        <v>3</v>
      </c>
      <c r="Q2054" t="str">
        <f>CONCATENATE(C2054,E2054,G2054,I2054)</f>
        <v>134</v>
      </c>
    </row>
    <row r="2055" spans="1:17" x14ac:dyDescent="0.25">
      <c r="A2055">
        <v>2290</v>
      </c>
      <c r="B2055">
        <v>126.62142800000001</v>
      </c>
      <c r="C2055" s="3">
        <v>1</v>
      </c>
      <c r="F2055">
        <v>107.57609100000001</v>
      </c>
      <c r="G2055" s="2">
        <v>3</v>
      </c>
      <c r="H2055">
        <v>109.23968400000001</v>
      </c>
      <c r="I2055" s="4">
        <v>4</v>
      </c>
      <c r="P2055">
        <v>3</v>
      </c>
      <c r="Q2055" t="str">
        <f>CONCATENATE(C2055,E2055,G2055,I2055)</f>
        <v>134</v>
      </c>
    </row>
    <row r="2056" spans="1:17" x14ac:dyDescent="0.25">
      <c r="A2056">
        <v>2291</v>
      </c>
      <c r="B2056">
        <v>126.62259200000001</v>
      </c>
      <c r="C2056" s="3">
        <v>1</v>
      </c>
      <c r="F2056">
        <v>107.57609100000001</v>
      </c>
      <c r="G2056" s="2">
        <v>3</v>
      </c>
      <c r="H2056">
        <v>109.324668</v>
      </c>
      <c r="I2056" s="4">
        <v>4</v>
      </c>
      <c r="P2056">
        <v>3</v>
      </c>
      <c r="Q2056" t="str">
        <f>CONCATENATE(C2056,E2056,G2056,I2056)</f>
        <v>134</v>
      </c>
    </row>
    <row r="2057" spans="1:17" x14ac:dyDescent="0.25">
      <c r="A2057">
        <v>2292</v>
      </c>
      <c r="B2057">
        <v>126.62380900000001</v>
      </c>
      <c r="C2057" s="3">
        <v>1</v>
      </c>
      <c r="H2057">
        <v>109.37929800000001</v>
      </c>
      <c r="I2057" s="4">
        <v>4</v>
      </c>
      <c r="P2057">
        <v>2</v>
      </c>
      <c r="Q2057" t="str">
        <f>CONCATENATE(C2057,E2057,G2057,I2057)</f>
        <v>14</v>
      </c>
    </row>
    <row r="2058" spans="1:17" x14ac:dyDescent="0.25">
      <c r="A2058">
        <v>2293</v>
      </c>
      <c r="B2058">
        <v>126.627864</v>
      </c>
      <c r="C2058" s="3">
        <v>1</v>
      </c>
      <c r="P2058">
        <v>1</v>
      </c>
      <c r="Q2058" t="str">
        <f>CONCATENATE(C2058,E2058,G2058,I2058)</f>
        <v>1</v>
      </c>
    </row>
    <row r="2059" spans="1:17" x14ac:dyDescent="0.25">
      <c r="A2059">
        <v>2294</v>
      </c>
      <c r="B2059">
        <v>126.667293</v>
      </c>
      <c r="C2059" s="3">
        <v>1</v>
      </c>
      <c r="P2059">
        <v>1</v>
      </c>
      <c r="Q2059" t="str">
        <f>CONCATENATE(C2059,E2059,G2059,I2059)</f>
        <v>1</v>
      </c>
    </row>
    <row r="2060" spans="1:17" x14ac:dyDescent="0.25">
      <c r="A2060">
        <v>2295</v>
      </c>
      <c r="B2060">
        <v>126.63486</v>
      </c>
      <c r="C2060" s="3">
        <v>1</v>
      </c>
      <c r="P2060">
        <v>1</v>
      </c>
      <c r="Q2060" t="str">
        <f>CONCATENATE(C2060,E2060,G2060,I2060)</f>
        <v>1</v>
      </c>
    </row>
    <row r="2061" spans="1:17" x14ac:dyDescent="0.25">
      <c r="A2061">
        <v>2296</v>
      </c>
      <c r="B2061">
        <v>126.637084</v>
      </c>
      <c r="C2061" s="3">
        <v>1</v>
      </c>
      <c r="P2061">
        <v>1</v>
      </c>
      <c r="Q2061" t="str">
        <f>CONCATENATE(C2061,E2061,G2061,I2061)</f>
        <v>1</v>
      </c>
    </row>
    <row r="2062" spans="1:17" x14ac:dyDescent="0.25">
      <c r="A2062">
        <v>2297</v>
      </c>
      <c r="B2062">
        <v>126.62522800000001</v>
      </c>
      <c r="C2062" s="3">
        <v>1</v>
      </c>
      <c r="P2062">
        <v>1</v>
      </c>
      <c r="Q2062" t="str">
        <f>CONCATENATE(C2062,E2062,G2062,I2062)</f>
        <v>1</v>
      </c>
    </row>
    <row r="2063" spans="1:17" x14ac:dyDescent="0.25">
      <c r="A2063">
        <v>2298</v>
      </c>
      <c r="B2063">
        <v>126.623908</v>
      </c>
      <c r="C2063" s="3">
        <v>1</v>
      </c>
      <c r="P2063">
        <v>1</v>
      </c>
      <c r="Q2063" t="str">
        <f>CONCATENATE(C2063,E2063,G2063,I2063)</f>
        <v>1</v>
      </c>
    </row>
    <row r="2064" spans="1:17" x14ac:dyDescent="0.25">
      <c r="A2064">
        <v>2299</v>
      </c>
      <c r="B2064">
        <v>126.639571</v>
      </c>
      <c r="C2064" s="3">
        <v>1</v>
      </c>
      <c r="D2064">
        <v>132.43630899999999</v>
      </c>
      <c r="E2064" s="5">
        <v>2</v>
      </c>
      <c r="P2064">
        <v>2</v>
      </c>
      <c r="Q2064" t="str">
        <f>CONCATENATE(C2064,E2064,G2064,I2064)</f>
        <v>12</v>
      </c>
    </row>
    <row r="2065" spans="1:17" x14ac:dyDescent="0.25">
      <c r="A2065">
        <v>2300</v>
      </c>
      <c r="B2065">
        <v>126.53675000000001</v>
      </c>
      <c r="C2065" s="3">
        <v>1</v>
      </c>
      <c r="D2065">
        <v>132.48267300000001</v>
      </c>
      <c r="E2065" s="5">
        <v>2</v>
      </c>
      <c r="P2065">
        <v>2</v>
      </c>
      <c r="Q2065" t="str">
        <f>CONCATENATE(C2065,E2065,G2065,I2065)</f>
        <v>12</v>
      </c>
    </row>
    <row r="2066" spans="1:17" x14ac:dyDescent="0.25">
      <c r="A2066">
        <v>2301</v>
      </c>
      <c r="B2066">
        <v>126.64427900000001</v>
      </c>
      <c r="C2066" s="3">
        <v>1</v>
      </c>
      <c r="D2066">
        <v>132.49250699999999</v>
      </c>
      <c r="E2066" s="5">
        <v>2</v>
      </c>
      <c r="P2066">
        <v>2</v>
      </c>
      <c r="Q2066" t="str">
        <f>CONCATENATE(C2066,E2066,G2066,I2066)</f>
        <v>12</v>
      </c>
    </row>
    <row r="2067" spans="1:17" x14ac:dyDescent="0.25">
      <c r="A2067">
        <v>2302</v>
      </c>
      <c r="B2067">
        <v>126.64427900000001</v>
      </c>
      <c r="C2067" s="3">
        <v>1</v>
      </c>
      <c r="D2067">
        <v>132.46625399999999</v>
      </c>
      <c r="E2067" s="5">
        <v>2</v>
      </c>
      <c r="P2067">
        <v>2</v>
      </c>
      <c r="Q2067" t="str">
        <f>CONCATENATE(C2067,E2067,G2067,I2067)</f>
        <v>12</v>
      </c>
    </row>
    <row r="2068" spans="1:17" x14ac:dyDescent="0.25">
      <c r="A2068">
        <v>2303</v>
      </c>
      <c r="D2068">
        <v>132.46210400000001</v>
      </c>
      <c r="E2068" s="5">
        <v>2</v>
      </c>
      <c r="P2068">
        <v>1</v>
      </c>
      <c r="Q2068" t="str">
        <f>CONCATENATE(C2068,E2068,G2068,I2068)</f>
        <v>2</v>
      </c>
    </row>
    <row r="2069" spans="1:17" x14ac:dyDescent="0.25">
      <c r="A2069">
        <v>2304</v>
      </c>
      <c r="D2069">
        <v>132.449637</v>
      </c>
      <c r="E2069" s="5">
        <v>2</v>
      </c>
      <c r="P2069">
        <v>1</v>
      </c>
      <c r="Q2069" t="str">
        <f>CONCATENATE(C2069,E2069,G2069,I2069)</f>
        <v>2</v>
      </c>
    </row>
    <row r="2070" spans="1:17" x14ac:dyDescent="0.25">
      <c r="A2070">
        <v>2305</v>
      </c>
      <c r="D2070">
        <v>132.474311</v>
      </c>
      <c r="E2070" s="5">
        <v>2</v>
      </c>
      <c r="F2070">
        <v>127.628207</v>
      </c>
      <c r="G2070" s="2">
        <v>3</v>
      </c>
      <c r="P2070">
        <v>2</v>
      </c>
      <c r="Q2070" t="str">
        <f>CONCATENATE(C2070,E2070,G2070,I2070)</f>
        <v>23</v>
      </c>
    </row>
    <row r="2071" spans="1:17" x14ac:dyDescent="0.25">
      <c r="A2071">
        <v>2306</v>
      </c>
      <c r="D2071">
        <v>132.46534600000001</v>
      </c>
      <c r="E2071" s="5">
        <v>2</v>
      </c>
      <c r="F2071">
        <v>127.70589700000001</v>
      </c>
      <c r="G2071" s="2">
        <v>3</v>
      </c>
      <c r="P2071">
        <v>2</v>
      </c>
      <c r="Q2071" t="str">
        <f>CONCATENATE(C2071,E2071,G2071,I2071)</f>
        <v>23</v>
      </c>
    </row>
    <row r="2072" spans="1:17" x14ac:dyDescent="0.25">
      <c r="A2072">
        <v>2307</v>
      </c>
      <c r="D2072">
        <v>132.43621000000002</v>
      </c>
      <c r="E2072" s="5">
        <v>2</v>
      </c>
      <c r="F2072">
        <v>127.705646</v>
      </c>
      <c r="G2072" s="2">
        <v>3</v>
      </c>
      <c r="P2072">
        <v>2</v>
      </c>
      <c r="Q2072" t="str">
        <f>CONCATENATE(C2072,E2072,G2072,I2072)</f>
        <v>23</v>
      </c>
    </row>
    <row r="2073" spans="1:17" x14ac:dyDescent="0.25">
      <c r="A2073">
        <v>2308</v>
      </c>
      <c r="D2073">
        <v>132.44948500000001</v>
      </c>
      <c r="E2073" s="5">
        <v>2</v>
      </c>
      <c r="F2073">
        <v>127.682433</v>
      </c>
      <c r="G2073" s="2">
        <v>3</v>
      </c>
      <c r="P2073">
        <v>2</v>
      </c>
      <c r="Q2073" t="str">
        <f>CONCATENATE(C2073,E2073,G2073,I2073)</f>
        <v>23</v>
      </c>
    </row>
    <row r="2074" spans="1:17" x14ac:dyDescent="0.25">
      <c r="A2074">
        <v>2309</v>
      </c>
      <c r="D2074">
        <v>132.43630899999999</v>
      </c>
      <c r="E2074" s="5">
        <v>2</v>
      </c>
      <c r="F2074">
        <v>127.68299</v>
      </c>
      <c r="G2074" s="2">
        <v>3</v>
      </c>
      <c r="H2074">
        <v>130.51791300000002</v>
      </c>
      <c r="I2074" s="4">
        <v>4</v>
      </c>
      <c r="P2074">
        <v>3</v>
      </c>
      <c r="Q2074" t="str">
        <f>CONCATENATE(C2074,E2074,G2074,I2074)</f>
        <v>234</v>
      </c>
    </row>
    <row r="2075" spans="1:17" x14ac:dyDescent="0.25">
      <c r="A2075">
        <v>2310</v>
      </c>
      <c r="F2075">
        <v>127.67057700000001</v>
      </c>
      <c r="G2075" s="2">
        <v>3</v>
      </c>
      <c r="H2075">
        <v>130.71930200000003</v>
      </c>
      <c r="I2075" s="4">
        <v>4</v>
      </c>
      <c r="P2075">
        <v>2</v>
      </c>
      <c r="Q2075" t="str">
        <f>CONCATENATE(C2075,E2075,G2075,I2075)</f>
        <v>34</v>
      </c>
    </row>
    <row r="2076" spans="1:17" x14ac:dyDescent="0.25">
      <c r="A2076">
        <v>2311</v>
      </c>
      <c r="F2076">
        <v>127.679996</v>
      </c>
      <c r="G2076" s="2">
        <v>3</v>
      </c>
      <c r="H2076">
        <v>130.742862</v>
      </c>
      <c r="I2076" s="4">
        <v>4</v>
      </c>
      <c r="P2076">
        <v>2</v>
      </c>
      <c r="Q2076" t="str">
        <f>CONCATENATE(C2076,E2076,G2076,I2076)</f>
        <v>34</v>
      </c>
    </row>
    <row r="2077" spans="1:17" x14ac:dyDescent="0.25">
      <c r="A2077">
        <v>2312</v>
      </c>
      <c r="F2077">
        <v>127.678836</v>
      </c>
      <c r="G2077" s="2">
        <v>3</v>
      </c>
      <c r="H2077">
        <v>130.69988900000001</v>
      </c>
      <c r="I2077" s="4">
        <v>4</v>
      </c>
      <c r="P2077">
        <v>2</v>
      </c>
      <c r="Q2077" t="str">
        <f>CONCATENATE(C2077,E2077,G2077,I2077)</f>
        <v>34</v>
      </c>
    </row>
    <row r="2078" spans="1:17" x14ac:dyDescent="0.25">
      <c r="A2078">
        <v>2313</v>
      </c>
      <c r="F2078">
        <v>127.68308900000001</v>
      </c>
      <c r="G2078" s="2">
        <v>3</v>
      </c>
      <c r="H2078">
        <v>130.67267500000003</v>
      </c>
      <c r="I2078" s="4">
        <v>4</v>
      </c>
      <c r="P2078">
        <v>2</v>
      </c>
      <c r="Q2078" t="str">
        <f>CONCATENATE(C2078,E2078,G2078,I2078)</f>
        <v>34</v>
      </c>
    </row>
    <row r="2079" spans="1:17" x14ac:dyDescent="0.25">
      <c r="A2079">
        <v>2314</v>
      </c>
      <c r="F2079">
        <v>127.69201200000001</v>
      </c>
      <c r="G2079" s="2">
        <v>3</v>
      </c>
      <c r="H2079">
        <v>130.65929700000001</v>
      </c>
      <c r="I2079" s="4">
        <v>4</v>
      </c>
      <c r="P2079">
        <v>2</v>
      </c>
      <c r="Q2079" t="str">
        <f>CONCATENATE(C2079,E2079,G2079,I2079)</f>
        <v>34</v>
      </c>
    </row>
    <row r="2080" spans="1:17" x14ac:dyDescent="0.25">
      <c r="A2080">
        <v>2315</v>
      </c>
      <c r="B2080">
        <v>154.390624</v>
      </c>
      <c r="C2080" s="3">
        <v>1</v>
      </c>
      <c r="F2080">
        <v>127.71603300000001</v>
      </c>
      <c r="G2080" s="2">
        <v>3</v>
      </c>
      <c r="H2080">
        <v>130.67526100000001</v>
      </c>
      <c r="I2080" s="4">
        <v>4</v>
      </c>
      <c r="P2080">
        <v>3</v>
      </c>
      <c r="Q2080" t="str">
        <f>CONCATENATE(C2080,E2080,G2080,I2080)</f>
        <v>134</v>
      </c>
    </row>
    <row r="2081" spans="1:17" x14ac:dyDescent="0.25">
      <c r="A2081">
        <v>2316</v>
      </c>
      <c r="B2081">
        <v>154.47425899999999</v>
      </c>
      <c r="C2081" s="3">
        <v>1</v>
      </c>
      <c r="F2081">
        <v>127.61994800000001</v>
      </c>
      <c r="G2081" s="2">
        <v>3</v>
      </c>
      <c r="H2081">
        <v>130.68377600000002</v>
      </c>
      <c r="I2081" s="4">
        <v>4</v>
      </c>
      <c r="P2081">
        <v>3</v>
      </c>
      <c r="Q2081" t="str">
        <f>CONCATENATE(C2081,E2081,G2081,I2081)</f>
        <v>134</v>
      </c>
    </row>
    <row r="2082" spans="1:17" x14ac:dyDescent="0.25">
      <c r="A2082">
        <v>2317</v>
      </c>
      <c r="B2082">
        <v>154.44061099999999</v>
      </c>
      <c r="C2082" s="3">
        <v>1</v>
      </c>
      <c r="F2082">
        <v>127.628207</v>
      </c>
      <c r="G2082" s="2">
        <v>3</v>
      </c>
      <c r="H2082">
        <v>130.66354999999999</v>
      </c>
      <c r="I2082" s="4">
        <v>4</v>
      </c>
      <c r="P2082">
        <v>3</v>
      </c>
      <c r="Q2082" t="str">
        <f>CONCATENATE(C2082,E2082,G2082,I2082)</f>
        <v>134</v>
      </c>
    </row>
    <row r="2083" spans="1:17" x14ac:dyDescent="0.25">
      <c r="A2083">
        <v>2318</v>
      </c>
      <c r="B2083">
        <v>154.379526</v>
      </c>
      <c r="C2083" s="3">
        <v>1</v>
      </c>
      <c r="H2083">
        <v>130.68469099999999</v>
      </c>
      <c r="I2083" s="4">
        <v>4</v>
      </c>
      <c r="P2083">
        <v>2</v>
      </c>
      <c r="Q2083" t="str">
        <f>CONCATENATE(C2083,E2083,G2083,I2083)</f>
        <v>14</v>
      </c>
    </row>
    <row r="2084" spans="1:17" x14ac:dyDescent="0.25">
      <c r="A2084">
        <v>2319</v>
      </c>
      <c r="B2084">
        <v>154.38767100000001</v>
      </c>
      <c r="C2084" s="3">
        <v>1</v>
      </c>
      <c r="H2084">
        <v>130.588504</v>
      </c>
      <c r="I2084" s="4">
        <v>4</v>
      </c>
      <c r="P2084">
        <v>2</v>
      </c>
      <c r="Q2084" t="str">
        <f>CONCATENATE(C2084,E2084,G2084,I2084)</f>
        <v>14</v>
      </c>
    </row>
    <row r="2085" spans="1:17" x14ac:dyDescent="0.25">
      <c r="A2085">
        <v>2320</v>
      </c>
      <c r="B2085">
        <v>154.36980299999999</v>
      </c>
      <c r="C2085" s="3">
        <v>1</v>
      </c>
      <c r="H2085">
        <v>130.51791300000002</v>
      </c>
      <c r="I2085" s="4">
        <v>4</v>
      </c>
      <c r="P2085">
        <v>2</v>
      </c>
      <c r="Q2085" t="str">
        <f>CONCATENATE(C2085,E2085,G2085,I2085)</f>
        <v>14</v>
      </c>
    </row>
    <row r="2086" spans="1:17" x14ac:dyDescent="0.25">
      <c r="A2086">
        <v>2321</v>
      </c>
      <c r="B2086">
        <v>154.36893699999999</v>
      </c>
      <c r="C2086" s="3">
        <v>1</v>
      </c>
      <c r="P2086">
        <v>1</v>
      </c>
      <c r="Q2086" t="str">
        <f>CONCATENATE(C2086,E2086,G2086,I2086)</f>
        <v>1</v>
      </c>
    </row>
    <row r="2087" spans="1:17" x14ac:dyDescent="0.25">
      <c r="A2087">
        <v>2322</v>
      </c>
      <c r="B2087">
        <v>154.39724100000001</v>
      </c>
      <c r="C2087" s="3">
        <v>1</v>
      </c>
      <c r="P2087">
        <v>1</v>
      </c>
      <c r="Q2087" t="str">
        <f>CONCATENATE(C2087,E2087,G2087,I2087)</f>
        <v>1</v>
      </c>
    </row>
    <row r="2088" spans="1:17" x14ac:dyDescent="0.25">
      <c r="A2088">
        <v>2323</v>
      </c>
      <c r="B2088">
        <v>154.41974099999999</v>
      </c>
      <c r="C2088" s="3">
        <v>1</v>
      </c>
      <c r="D2088">
        <v>159.745328</v>
      </c>
      <c r="E2088" s="5">
        <v>2</v>
      </c>
      <c r="P2088">
        <v>2</v>
      </c>
      <c r="Q2088" t="str">
        <f>CONCATENATE(C2088,E2088,G2088,I2088)</f>
        <v>12</v>
      </c>
    </row>
    <row r="2089" spans="1:17" x14ac:dyDescent="0.25">
      <c r="A2089">
        <v>2324</v>
      </c>
      <c r="B2089">
        <v>154.36883599999999</v>
      </c>
      <c r="C2089" s="3">
        <v>1</v>
      </c>
      <c r="D2089">
        <v>159.774394</v>
      </c>
      <c r="E2089" s="5">
        <v>2</v>
      </c>
      <c r="P2089">
        <v>2</v>
      </c>
      <c r="Q2089" t="str">
        <f>CONCATENATE(C2089,E2089,G2089,I2089)</f>
        <v>12</v>
      </c>
    </row>
    <row r="2090" spans="1:17" x14ac:dyDescent="0.25">
      <c r="A2090">
        <v>2325</v>
      </c>
      <c r="B2090">
        <v>154.191688</v>
      </c>
      <c r="C2090" s="3">
        <v>1</v>
      </c>
      <c r="D2090">
        <v>159.733926</v>
      </c>
      <c r="E2090" s="5">
        <v>2</v>
      </c>
      <c r="P2090">
        <v>2</v>
      </c>
      <c r="Q2090" t="str">
        <f>CONCATENATE(C2090,E2090,G2090,I2090)</f>
        <v>12</v>
      </c>
    </row>
    <row r="2091" spans="1:17" x14ac:dyDescent="0.25">
      <c r="A2091">
        <v>2326</v>
      </c>
      <c r="B2091">
        <v>154.390624</v>
      </c>
      <c r="C2091" s="3">
        <v>1</v>
      </c>
      <c r="D2091">
        <v>159.73295899999999</v>
      </c>
      <c r="E2091" s="5">
        <v>2</v>
      </c>
      <c r="P2091">
        <v>2</v>
      </c>
      <c r="Q2091" t="str">
        <f>CONCATENATE(C2091,E2091,G2091,I2091)</f>
        <v>12</v>
      </c>
    </row>
    <row r="2092" spans="1:17" x14ac:dyDescent="0.25">
      <c r="A2092">
        <v>2327</v>
      </c>
      <c r="D2092">
        <v>159.7466</v>
      </c>
      <c r="E2092" s="5">
        <v>2</v>
      </c>
      <c r="P2092">
        <v>1</v>
      </c>
      <c r="Q2092" t="str">
        <f>CONCATENATE(C2092,E2092,G2092,I2092)</f>
        <v>2</v>
      </c>
    </row>
    <row r="2093" spans="1:17" x14ac:dyDescent="0.25">
      <c r="A2093">
        <v>2328</v>
      </c>
      <c r="D2093">
        <v>159.75016399999998</v>
      </c>
      <c r="E2093" s="5">
        <v>2</v>
      </c>
      <c r="P2093">
        <v>1</v>
      </c>
      <c r="Q2093" t="str">
        <f>CONCATENATE(C2093,E2093,G2093,I2093)</f>
        <v>2</v>
      </c>
    </row>
    <row r="2094" spans="1:17" x14ac:dyDescent="0.25">
      <c r="A2094">
        <v>2329</v>
      </c>
      <c r="D2094">
        <v>159.71310499999998</v>
      </c>
      <c r="E2094" s="5">
        <v>2</v>
      </c>
      <c r="P2094">
        <v>1</v>
      </c>
      <c r="Q2094" t="str">
        <f>CONCATENATE(C2094,E2094,G2094,I2094)</f>
        <v>2</v>
      </c>
    </row>
    <row r="2095" spans="1:17" x14ac:dyDescent="0.25">
      <c r="A2095">
        <v>2330</v>
      </c>
      <c r="D2095">
        <v>159.69661199999999</v>
      </c>
      <c r="E2095" s="5">
        <v>2</v>
      </c>
      <c r="F2095">
        <v>156.50026199999999</v>
      </c>
      <c r="G2095" s="2">
        <v>3</v>
      </c>
      <c r="P2095">
        <v>2</v>
      </c>
      <c r="Q2095" t="str">
        <f>CONCATENATE(C2095,E2095,G2095,I2095)</f>
        <v>23</v>
      </c>
    </row>
    <row r="2096" spans="1:17" x14ac:dyDescent="0.25">
      <c r="A2096">
        <v>2331</v>
      </c>
      <c r="D2096">
        <v>159.67614900000001</v>
      </c>
      <c r="E2096" s="5">
        <v>2</v>
      </c>
      <c r="F2096">
        <v>156.590822</v>
      </c>
      <c r="G2096" s="2">
        <v>3</v>
      </c>
      <c r="P2096">
        <v>2</v>
      </c>
      <c r="Q2096" t="str">
        <f>CONCATENATE(C2096,E2096,G2096,I2096)</f>
        <v>23</v>
      </c>
    </row>
    <row r="2097" spans="1:17" x14ac:dyDescent="0.25">
      <c r="A2097">
        <v>2332</v>
      </c>
      <c r="D2097">
        <v>159.745328</v>
      </c>
      <c r="E2097" s="5">
        <v>2</v>
      </c>
      <c r="F2097">
        <v>156.56628499999999</v>
      </c>
      <c r="G2097" s="2">
        <v>3</v>
      </c>
      <c r="P2097">
        <v>2</v>
      </c>
      <c r="Q2097" t="str">
        <f>CONCATENATE(C2097,E2097,G2097,I2097)</f>
        <v>23</v>
      </c>
    </row>
    <row r="2098" spans="1:17" x14ac:dyDescent="0.25">
      <c r="A2098">
        <v>2333</v>
      </c>
      <c r="D2098">
        <v>159.745328</v>
      </c>
      <c r="E2098" s="5">
        <v>2</v>
      </c>
      <c r="F2098">
        <v>156.541393</v>
      </c>
      <c r="G2098" s="2">
        <v>3</v>
      </c>
      <c r="H2098">
        <v>158.922404</v>
      </c>
      <c r="I2098" s="4">
        <v>4</v>
      </c>
      <c r="P2098">
        <v>3</v>
      </c>
      <c r="Q2098" t="str">
        <f>CONCATENATE(C2098,E2098,G2098,I2098)</f>
        <v>234</v>
      </c>
    </row>
    <row r="2099" spans="1:17" x14ac:dyDescent="0.25">
      <c r="A2099">
        <v>2334</v>
      </c>
      <c r="F2099">
        <v>156.53844100000001</v>
      </c>
      <c r="G2099" s="2">
        <v>3</v>
      </c>
      <c r="H2099">
        <v>159.036227</v>
      </c>
      <c r="I2099" s="4">
        <v>4</v>
      </c>
      <c r="P2099">
        <v>2</v>
      </c>
      <c r="Q2099" t="str">
        <f>CONCATENATE(C2099,E2099,G2099,I2099)</f>
        <v>34</v>
      </c>
    </row>
    <row r="2100" spans="1:17" x14ac:dyDescent="0.25">
      <c r="A2100">
        <v>2335</v>
      </c>
      <c r="F2100">
        <v>156.52108199999998</v>
      </c>
      <c r="G2100" s="2">
        <v>3</v>
      </c>
      <c r="H2100">
        <v>159.02416199999999</v>
      </c>
      <c r="I2100" s="4">
        <v>4</v>
      </c>
      <c r="P2100">
        <v>2</v>
      </c>
      <c r="Q2100" t="str">
        <f>CONCATENATE(C2100,E2100,G2100,I2100)</f>
        <v>34</v>
      </c>
    </row>
    <row r="2101" spans="1:17" x14ac:dyDescent="0.25">
      <c r="A2101">
        <v>2336</v>
      </c>
      <c r="F2101">
        <v>156.53940799999998</v>
      </c>
      <c r="G2101" s="2">
        <v>3</v>
      </c>
      <c r="H2101">
        <v>158.96577500000001</v>
      </c>
      <c r="I2101" s="4">
        <v>4</v>
      </c>
      <c r="P2101">
        <v>2</v>
      </c>
      <c r="Q2101" t="str">
        <f>CONCATENATE(C2101,E2101,G2101,I2101)</f>
        <v>34</v>
      </c>
    </row>
    <row r="2102" spans="1:17" x14ac:dyDescent="0.25">
      <c r="A2102">
        <v>2337</v>
      </c>
      <c r="F2102">
        <v>156.468447</v>
      </c>
      <c r="G2102" s="2">
        <v>3</v>
      </c>
      <c r="H2102">
        <v>158.965216</v>
      </c>
      <c r="I2102" s="4">
        <v>4</v>
      </c>
      <c r="P2102">
        <v>2</v>
      </c>
      <c r="Q2102" t="str">
        <f>CONCATENATE(C2102,E2102,G2102,I2102)</f>
        <v>34</v>
      </c>
    </row>
    <row r="2103" spans="1:17" x14ac:dyDescent="0.25">
      <c r="A2103">
        <v>2338</v>
      </c>
      <c r="F2103">
        <v>156.50799999999998</v>
      </c>
      <c r="G2103" s="2">
        <v>3</v>
      </c>
      <c r="H2103">
        <v>158.95528899999999</v>
      </c>
      <c r="I2103" s="4">
        <v>4</v>
      </c>
      <c r="P2103">
        <v>2</v>
      </c>
      <c r="Q2103" t="str">
        <f>CONCATENATE(C2103,E2103,G2103,I2103)</f>
        <v>34</v>
      </c>
    </row>
    <row r="2104" spans="1:17" x14ac:dyDescent="0.25">
      <c r="A2104">
        <v>2339</v>
      </c>
      <c r="B2104">
        <v>173.853993</v>
      </c>
      <c r="C2104" s="3">
        <v>1</v>
      </c>
      <c r="F2104">
        <v>156.50026199999999</v>
      </c>
      <c r="G2104" s="2">
        <v>3</v>
      </c>
      <c r="H2104">
        <v>158.96251699999999</v>
      </c>
      <c r="I2104" s="4">
        <v>4</v>
      </c>
      <c r="P2104">
        <v>3</v>
      </c>
      <c r="Q2104" t="str">
        <f>CONCATENATE(C2104,E2104,G2104,I2104)</f>
        <v>134</v>
      </c>
    </row>
    <row r="2105" spans="1:17" x14ac:dyDescent="0.25">
      <c r="A2105">
        <v>2340</v>
      </c>
      <c r="B2105">
        <v>173.786494</v>
      </c>
      <c r="C2105" s="3">
        <v>1</v>
      </c>
      <c r="F2105">
        <v>156.50026199999999</v>
      </c>
      <c r="G2105" s="2">
        <v>3</v>
      </c>
      <c r="H2105">
        <v>158.974276</v>
      </c>
      <c r="I2105" s="4">
        <v>4</v>
      </c>
      <c r="P2105">
        <v>3</v>
      </c>
      <c r="Q2105" t="str">
        <f>CONCATENATE(C2105,E2105,G2105,I2105)</f>
        <v>134</v>
      </c>
    </row>
    <row r="2106" spans="1:17" x14ac:dyDescent="0.25">
      <c r="A2106">
        <v>2341</v>
      </c>
      <c r="B2106">
        <v>173.791583</v>
      </c>
      <c r="C2106" s="3">
        <v>1</v>
      </c>
      <c r="H2106">
        <v>159.01204799999999</v>
      </c>
      <c r="I2106" s="4">
        <v>4</v>
      </c>
      <c r="P2106">
        <v>2</v>
      </c>
      <c r="Q2106" t="str">
        <f>CONCATENATE(C2106,E2106,G2106,I2106)</f>
        <v>14</v>
      </c>
    </row>
    <row r="2107" spans="1:17" x14ac:dyDescent="0.25">
      <c r="A2107">
        <v>2342</v>
      </c>
      <c r="B2107">
        <v>173.828439</v>
      </c>
      <c r="C2107" s="3">
        <v>1</v>
      </c>
      <c r="H2107">
        <v>158.922404</v>
      </c>
      <c r="I2107" s="4">
        <v>4</v>
      </c>
      <c r="P2107">
        <v>2</v>
      </c>
      <c r="Q2107" t="str">
        <f>CONCATENATE(C2107,E2107,G2107,I2107)</f>
        <v>14</v>
      </c>
    </row>
    <row r="2108" spans="1:17" x14ac:dyDescent="0.25">
      <c r="A2108">
        <v>2343</v>
      </c>
      <c r="B2108">
        <v>173.833428</v>
      </c>
      <c r="C2108" s="3">
        <v>1</v>
      </c>
      <c r="P2108">
        <v>1</v>
      </c>
      <c r="Q2108" t="str">
        <f>CONCATENATE(C2108,E2108,G2108,I2108)</f>
        <v>1</v>
      </c>
    </row>
    <row r="2109" spans="1:17" x14ac:dyDescent="0.25">
      <c r="A2109">
        <v>2344</v>
      </c>
      <c r="B2109">
        <v>173.800084</v>
      </c>
      <c r="C2109" s="3">
        <v>1</v>
      </c>
      <c r="P2109">
        <v>1</v>
      </c>
      <c r="Q2109" t="str">
        <f>CONCATENATE(C2109,E2109,G2109,I2109)</f>
        <v>1</v>
      </c>
    </row>
    <row r="2110" spans="1:17" x14ac:dyDescent="0.25">
      <c r="A2110">
        <v>2345</v>
      </c>
      <c r="B2110">
        <v>173.798711</v>
      </c>
      <c r="C2110" s="3">
        <v>1</v>
      </c>
      <c r="P2110">
        <v>1</v>
      </c>
      <c r="Q2110" t="str">
        <f>CONCATENATE(C2110,E2110,G2110,I2110)</f>
        <v>1</v>
      </c>
    </row>
    <row r="2111" spans="1:17" x14ac:dyDescent="0.25">
      <c r="A2111">
        <v>2346</v>
      </c>
      <c r="B2111">
        <v>173.768371</v>
      </c>
      <c r="C2111" s="3">
        <v>1</v>
      </c>
      <c r="P2111">
        <v>1</v>
      </c>
      <c r="Q2111" t="str">
        <f>CONCATENATE(C2111,E2111,G2111,I2111)</f>
        <v>1</v>
      </c>
    </row>
    <row r="2112" spans="1:17" x14ac:dyDescent="0.25">
      <c r="A2112">
        <v>2347</v>
      </c>
      <c r="B2112">
        <v>173.72724099999999</v>
      </c>
      <c r="C2112" s="3">
        <v>1</v>
      </c>
      <c r="D2112">
        <v>180.88845000000001</v>
      </c>
      <c r="E2112" s="5">
        <v>2</v>
      </c>
      <c r="P2112">
        <v>2</v>
      </c>
      <c r="Q2112" t="str">
        <f>CONCATENATE(C2112,E2112,G2112,I2112)</f>
        <v>12</v>
      </c>
    </row>
    <row r="2113" spans="1:17" x14ac:dyDescent="0.25">
      <c r="A2113">
        <v>2348</v>
      </c>
      <c r="B2113">
        <v>173.80059299999999</v>
      </c>
      <c r="C2113" s="3">
        <v>1</v>
      </c>
      <c r="D2113">
        <v>180.86085800000001</v>
      </c>
      <c r="E2113" s="5">
        <v>2</v>
      </c>
      <c r="P2113">
        <v>2</v>
      </c>
      <c r="Q2113" t="str">
        <f>CONCATENATE(C2113,E2113,G2113,I2113)</f>
        <v>12</v>
      </c>
    </row>
    <row r="2114" spans="1:17" x14ac:dyDescent="0.25">
      <c r="A2114">
        <v>2349</v>
      </c>
      <c r="B2114">
        <v>173.853993</v>
      </c>
      <c r="C2114" s="3">
        <v>1</v>
      </c>
      <c r="D2114">
        <v>180.876891</v>
      </c>
      <c r="E2114" s="5">
        <v>2</v>
      </c>
      <c r="P2114">
        <v>2</v>
      </c>
      <c r="Q2114" t="str">
        <f>CONCATENATE(C2114,E2114,G2114,I2114)</f>
        <v>12</v>
      </c>
    </row>
    <row r="2115" spans="1:17" x14ac:dyDescent="0.25">
      <c r="A2115">
        <v>2350</v>
      </c>
      <c r="D2115">
        <v>180.868594</v>
      </c>
      <c r="E2115" s="5">
        <v>2</v>
      </c>
      <c r="P2115">
        <v>1</v>
      </c>
      <c r="Q2115" t="str">
        <f>CONCATENATE(C2115,E2115,G2115,I2115)</f>
        <v>2</v>
      </c>
    </row>
    <row r="2116" spans="1:17" x14ac:dyDescent="0.25">
      <c r="A2116">
        <v>2351</v>
      </c>
      <c r="D2116">
        <v>180.87475499999999</v>
      </c>
      <c r="E2116" s="5">
        <v>2</v>
      </c>
      <c r="P2116">
        <v>1</v>
      </c>
      <c r="Q2116" t="str">
        <f>CONCATENATE(C2116,E2116,G2116,I2116)</f>
        <v>2</v>
      </c>
    </row>
    <row r="2117" spans="1:17" x14ac:dyDescent="0.25">
      <c r="A2117">
        <v>2352</v>
      </c>
      <c r="D2117">
        <v>180.87628100000001</v>
      </c>
      <c r="E2117" s="5">
        <v>2</v>
      </c>
      <c r="P2117">
        <v>1</v>
      </c>
      <c r="Q2117" t="str">
        <f>CONCATENATE(C2117,E2117,G2117,I2117)</f>
        <v>2</v>
      </c>
    </row>
    <row r="2118" spans="1:17" x14ac:dyDescent="0.25">
      <c r="A2118">
        <v>2353</v>
      </c>
      <c r="D2118">
        <v>180.86930699999999</v>
      </c>
      <c r="E2118" s="5">
        <v>2</v>
      </c>
      <c r="P2118">
        <v>1</v>
      </c>
      <c r="Q2118" t="str">
        <f>CONCATENATE(C2118,E2118,G2118,I2118)</f>
        <v>2</v>
      </c>
    </row>
    <row r="2119" spans="1:17" x14ac:dyDescent="0.25">
      <c r="A2119">
        <v>2354</v>
      </c>
      <c r="D2119">
        <v>180.906058</v>
      </c>
      <c r="E2119" s="5">
        <v>2</v>
      </c>
      <c r="F2119">
        <v>178.429248</v>
      </c>
      <c r="G2119" s="2">
        <v>3</v>
      </c>
      <c r="P2119">
        <v>2</v>
      </c>
      <c r="Q2119" t="str">
        <f>CONCATENATE(C2119,E2119,G2119,I2119)</f>
        <v>23</v>
      </c>
    </row>
    <row r="2120" spans="1:17" x14ac:dyDescent="0.25">
      <c r="A2120">
        <v>2355</v>
      </c>
      <c r="D2120">
        <v>180.88845000000001</v>
      </c>
      <c r="E2120" s="5">
        <v>2</v>
      </c>
      <c r="F2120">
        <v>178.468951</v>
      </c>
      <c r="G2120" s="2">
        <v>3</v>
      </c>
      <c r="P2120">
        <v>2</v>
      </c>
      <c r="Q2120" t="str">
        <f>CONCATENATE(C2120,E2120,G2120,I2120)</f>
        <v>23</v>
      </c>
    </row>
    <row r="2121" spans="1:17" x14ac:dyDescent="0.25">
      <c r="A2121">
        <v>2356</v>
      </c>
      <c r="F2121">
        <v>178.477452</v>
      </c>
      <c r="G2121" s="2">
        <v>3</v>
      </c>
      <c r="H2121">
        <v>180.807254</v>
      </c>
      <c r="I2121" s="4">
        <v>4</v>
      </c>
      <c r="P2121">
        <v>2</v>
      </c>
      <c r="Q2121" t="str">
        <f>CONCATENATE(C2121,E2121,G2121,I2121)</f>
        <v>34</v>
      </c>
    </row>
    <row r="2122" spans="1:17" x14ac:dyDescent="0.25">
      <c r="A2122">
        <v>2357</v>
      </c>
      <c r="F2122">
        <v>178.45444599999999</v>
      </c>
      <c r="G2122" s="2">
        <v>3</v>
      </c>
      <c r="H2122">
        <v>180.89125000000001</v>
      </c>
      <c r="I2122" s="4">
        <v>4</v>
      </c>
      <c r="P2122">
        <v>2</v>
      </c>
      <c r="Q2122" t="str">
        <f>CONCATENATE(C2122,E2122,G2122,I2122)</f>
        <v>34</v>
      </c>
    </row>
    <row r="2123" spans="1:17" x14ac:dyDescent="0.25">
      <c r="A2123">
        <v>2358</v>
      </c>
      <c r="F2123">
        <v>178.42833200000001</v>
      </c>
      <c r="G2123" s="2">
        <v>3</v>
      </c>
      <c r="H2123">
        <v>180.83947699999999</v>
      </c>
      <c r="I2123" s="4">
        <v>4</v>
      </c>
      <c r="P2123">
        <v>2</v>
      </c>
      <c r="Q2123" t="str">
        <f>CONCATENATE(C2123,E2123,G2123,I2123)</f>
        <v>34</v>
      </c>
    </row>
    <row r="2124" spans="1:17" x14ac:dyDescent="0.25">
      <c r="A2124">
        <v>2359</v>
      </c>
      <c r="F2124">
        <v>178.41168500000001</v>
      </c>
      <c r="G2124" s="2">
        <v>3</v>
      </c>
      <c r="H2124">
        <v>180.84609499999999</v>
      </c>
      <c r="I2124" s="4">
        <v>4</v>
      </c>
      <c r="P2124">
        <v>2</v>
      </c>
      <c r="Q2124" t="str">
        <f>CONCATENATE(C2124,E2124,G2124,I2124)</f>
        <v>34</v>
      </c>
    </row>
    <row r="2125" spans="1:17" x14ac:dyDescent="0.25">
      <c r="A2125">
        <v>2360</v>
      </c>
      <c r="F2125">
        <v>178.372996</v>
      </c>
      <c r="G2125" s="2">
        <v>3</v>
      </c>
      <c r="H2125">
        <v>180.82817699999998</v>
      </c>
      <c r="I2125" s="4">
        <v>4</v>
      </c>
      <c r="P2125">
        <v>2</v>
      </c>
      <c r="Q2125" t="str">
        <f>CONCATENATE(C2125,E2125,G2125,I2125)</f>
        <v>34</v>
      </c>
    </row>
    <row r="2126" spans="1:17" x14ac:dyDescent="0.25">
      <c r="A2126">
        <v>2361</v>
      </c>
      <c r="B2126">
        <v>197.315055</v>
      </c>
      <c r="C2126" s="3">
        <v>1</v>
      </c>
      <c r="F2126">
        <v>178.34260699999999</v>
      </c>
      <c r="G2126" s="2">
        <v>3</v>
      </c>
      <c r="H2126">
        <v>180.78785999999999</v>
      </c>
      <c r="I2126" s="4">
        <v>4</v>
      </c>
      <c r="P2126">
        <v>3</v>
      </c>
      <c r="Q2126" t="str">
        <f>CONCATENATE(C2126,E2126,G2126,I2126)</f>
        <v>134</v>
      </c>
    </row>
    <row r="2127" spans="1:17" x14ac:dyDescent="0.25">
      <c r="A2127">
        <v>2362</v>
      </c>
      <c r="B2127">
        <v>197.315055</v>
      </c>
      <c r="C2127" s="3">
        <v>1</v>
      </c>
      <c r="F2127">
        <v>178.39468299999999</v>
      </c>
      <c r="G2127" s="2">
        <v>3</v>
      </c>
      <c r="H2127">
        <v>180.78348399999999</v>
      </c>
      <c r="I2127" s="4">
        <v>4</v>
      </c>
      <c r="P2127">
        <v>3</v>
      </c>
      <c r="Q2127" t="str">
        <f>CONCATENATE(C2127,E2127,G2127,I2127)</f>
        <v>134</v>
      </c>
    </row>
    <row r="2128" spans="1:17" x14ac:dyDescent="0.25">
      <c r="A2128">
        <v>2363</v>
      </c>
      <c r="B2128">
        <v>197.295199</v>
      </c>
      <c r="C2128" s="3">
        <v>1</v>
      </c>
      <c r="F2128">
        <v>178.429248</v>
      </c>
      <c r="G2128" s="2">
        <v>3</v>
      </c>
      <c r="H2128">
        <v>180.81692799999999</v>
      </c>
      <c r="I2128" s="4">
        <v>4</v>
      </c>
      <c r="P2128">
        <v>3</v>
      </c>
      <c r="Q2128" t="str">
        <f>CONCATENATE(C2128,E2128,G2128,I2128)</f>
        <v>134</v>
      </c>
    </row>
    <row r="2129" spans="1:17" x14ac:dyDescent="0.25">
      <c r="A2129">
        <v>2364</v>
      </c>
      <c r="B2129">
        <v>197.311744</v>
      </c>
      <c r="C2129" s="3">
        <v>1</v>
      </c>
      <c r="H2129">
        <v>180.83627200000001</v>
      </c>
      <c r="I2129" s="4">
        <v>4</v>
      </c>
      <c r="P2129">
        <v>2</v>
      </c>
      <c r="Q2129" t="str">
        <f>CONCATENATE(C2129,E2129,G2129,I2129)</f>
        <v>14</v>
      </c>
    </row>
    <row r="2130" spans="1:17" x14ac:dyDescent="0.25">
      <c r="A2130">
        <v>2365</v>
      </c>
      <c r="B2130">
        <v>197.31515400000001</v>
      </c>
      <c r="C2130" s="3">
        <v>1</v>
      </c>
      <c r="H2130">
        <v>180.807254</v>
      </c>
      <c r="I2130" s="4">
        <v>4</v>
      </c>
      <c r="P2130">
        <v>2</v>
      </c>
      <c r="Q2130" t="str">
        <f>CONCATENATE(C2130,E2130,G2130,I2130)</f>
        <v>14</v>
      </c>
    </row>
    <row r="2131" spans="1:17" x14ac:dyDescent="0.25">
      <c r="A2131">
        <v>2366</v>
      </c>
      <c r="B2131">
        <v>197.335059</v>
      </c>
      <c r="C2131" s="3">
        <v>1</v>
      </c>
      <c r="P2131">
        <v>1</v>
      </c>
      <c r="Q2131" t="str">
        <f>CONCATENATE(C2131,E2131,G2131,I2131)</f>
        <v>1</v>
      </c>
    </row>
    <row r="2132" spans="1:17" x14ac:dyDescent="0.25">
      <c r="A2132">
        <v>2367</v>
      </c>
      <c r="B2132">
        <v>197.316123</v>
      </c>
      <c r="C2132" s="3">
        <v>1</v>
      </c>
      <c r="P2132">
        <v>1</v>
      </c>
      <c r="Q2132" t="str">
        <f>CONCATENATE(C2132,E2132,G2132,I2132)</f>
        <v>1</v>
      </c>
    </row>
    <row r="2133" spans="1:17" x14ac:dyDescent="0.25">
      <c r="A2133">
        <v>2368</v>
      </c>
      <c r="B2133">
        <v>197.33103800000001</v>
      </c>
      <c r="C2133" s="3">
        <v>1</v>
      </c>
      <c r="D2133">
        <v>204.189975</v>
      </c>
      <c r="E2133" s="5">
        <v>2</v>
      </c>
      <c r="P2133">
        <v>2</v>
      </c>
      <c r="Q2133" t="str">
        <f>CONCATENATE(C2133,E2133,G2133,I2133)</f>
        <v>12</v>
      </c>
    </row>
    <row r="2134" spans="1:17" x14ac:dyDescent="0.25">
      <c r="A2134">
        <v>2369</v>
      </c>
      <c r="B2134">
        <v>197.33571899999998</v>
      </c>
      <c r="C2134" s="3">
        <v>1</v>
      </c>
      <c r="D2134">
        <v>204.24887000000001</v>
      </c>
      <c r="E2134" s="5">
        <v>2</v>
      </c>
      <c r="P2134">
        <v>2</v>
      </c>
      <c r="Q2134" t="str">
        <f>CONCATENATE(C2134,E2134,G2134,I2134)</f>
        <v>12</v>
      </c>
    </row>
    <row r="2135" spans="1:17" x14ac:dyDescent="0.25">
      <c r="A2135">
        <v>2370</v>
      </c>
      <c r="B2135">
        <v>197.315055</v>
      </c>
      <c r="C2135" s="3">
        <v>1</v>
      </c>
      <c r="D2135">
        <v>204.21181000000001</v>
      </c>
      <c r="E2135" s="5">
        <v>2</v>
      </c>
      <c r="P2135">
        <v>2</v>
      </c>
      <c r="Q2135" t="str">
        <f>CONCATENATE(C2135,E2135,G2135,I2135)</f>
        <v>12</v>
      </c>
    </row>
    <row r="2136" spans="1:17" x14ac:dyDescent="0.25">
      <c r="A2136">
        <v>2371</v>
      </c>
      <c r="D2136">
        <v>204.214</v>
      </c>
      <c r="E2136" s="5">
        <v>2</v>
      </c>
      <c r="P2136">
        <v>1</v>
      </c>
      <c r="Q2136" t="str">
        <f>CONCATENATE(C2136,E2136,G2136,I2136)</f>
        <v>2</v>
      </c>
    </row>
    <row r="2137" spans="1:17" x14ac:dyDescent="0.25">
      <c r="A2137">
        <v>2372</v>
      </c>
      <c r="D2137">
        <v>204.20681999999999</v>
      </c>
      <c r="E2137" s="5">
        <v>2</v>
      </c>
      <c r="P2137">
        <v>1</v>
      </c>
      <c r="Q2137" t="str">
        <f>CONCATENATE(C2137,E2137,G2137,I2137)</f>
        <v>2</v>
      </c>
    </row>
    <row r="2138" spans="1:17" x14ac:dyDescent="0.25">
      <c r="A2138">
        <v>2373</v>
      </c>
      <c r="D2138">
        <v>204.16640799999999</v>
      </c>
      <c r="E2138" s="5">
        <v>2</v>
      </c>
      <c r="P2138">
        <v>1</v>
      </c>
      <c r="Q2138" t="str">
        <f>CONCATENATE(C2138,E2138,G2138,I2138)</f>
        <v>2</v>
      </c>
    </row>
    <row r="2139" spans="1:17" x14ac:dyDescent="0.25">
      <c r="A2139">
        <v>2374</v>
      </c>
      <c r="D2139">
        <v>204.15169</v>
      </c>
      <c r="E2139" s="5">
        <v>2</v>
      </c>
      <c r="P2139">
        <v>1</v>
      </c>
      <c r="Q2139" t="str">
        <f>CONCATENATE(C2139,E2139,G2139,I2139)</f>
        <v>2</v>
      </c>
    </row>
    <row r="2140" spans="1:17" x14ac:dyDescent="0.25">
      <c r="A2140">
        <v>2375</v>
      </c>
      <c r="D2140">
        <v>204.16441599999999</v>
      </c>
      <c r="E2140" s="5">
        <v>2</v>
      </c>
      <c r="P2140">
        <v>1</v>
      </c>
      <c r="Q2140" t="str">
        <f>CONCATENATE(C2140,E2140,G2140,I2140)</f>
        <v>2</v>
      </c>
    </row>
    <row r="2141" spans="1:17" x14ac:dyDescent="0.25">
      <c r="A2141">
        <v>2376</v>
      </c>
      <c r="D2141">
        <v>204.181727</v>
      </c>
      <c r="E2141" s="5">
        <v>2</v>
      </c>
      <c r="P2141">
        <v>1</v>
      </c>
      <c r="Q2141" t="str">
        <f>CONCATENATE(C2141,E2141,G2141,I2141)</f>
        <v>2</v>
      </c>
    </row>
    <row r="2142" spans="1:17" x14ac:dyDescent="0.25">
      <c r="A2142">
        <v>2377</v>
      </c>
      <c r="D2142">
        <v>204.189975</v>
      </c>
      <c r="E2142" s="5">
        <v>2</v>
      </c>
      <c r="P2142">
        <v>1</v>
      </c>
      <c r="Q2142" t="str">
        <f>CONCATENATE(C2142,E2142,G2142,I2142)</f>
        <v>2</v>
      </c>
    </row>
    <row r="2143" spans="1:17" x14ac:dyDescent="0.25">
      <c r="A2143">
        <v>2378</v>
      </c>
      <c r="F2143">
        <v>202.27702600000001</v>
      </c>
      <c r="G2143" s="2">
        <v>3</v>
      </c>
      <c r="H2143">
        <v>204.27539300000001</v>
      </c>
      <c r="I2143" s="4">
        <v>4</v>
      </c>
      <c r="P2143">
        <v>2</v>
      </c>
      <c r="Q2143" t="str">
        <f>CONCATENATE(C2143,E2143,G2143,I2143)</f>
        <v>34</v>
      </c>
    </row>
    <row r="2144" spans="1:17" x14ac:dyDescent="0.25">
      <c r="A2144">
        <v>2379</v>
      </c>
      <c r="F2144">
        <v>202.29214400000001</v>
      </c>
      <c r="G2144" s="2">
        <v>3</v>
      </c>
      <c r="H2144">
        <v>204.313975</v>
      </c>
      <c r="I2144" s="4">
        <v>4</v>
      </c>
      <c r="P2144">
        <v>2</v>
      </c>
      <c r="Q2144" t="str">
        <f>CONCATENATE(C2144,E2144,G2144,I2144)</f>
        <v>34</v>
      </c>
    </row>
    <row r="2145" spans="1:17" x14ac:dyDescent="0.25">
      <c r="A2145">
        <v>2380</v>
      </c>
      <c r="F2145">
        <v>202.270972</v>
      </c>
      <c r="G2145" s="2">
        <v>3</v>
      </c>
      <c r="H2145">
        <v>204.29020600000001</v>
      </c>
      <c r="I2145" s="4">
        <v>4</v>
      </c>
      <c r="P2145">
        <v>2</v>
      </c>
      <c r="Q2145" t="str">
        <f>CONCATENATE(C2145,E2145,G2145,I2145)</f>
        <v>34</v>
      </c>
    </row>
    <row r="2146" spans="1:17" x14ac:dyDescent="0.25">
      <c r="A2146">
        <v>2381</v>
      </c>
      <c r="F2146">
        <v>202.27825100000001</v>
      </c>
      <c r="G2146" s="2">
        <v>3</v>
      </c>
      <c r="H2146">
        <v>204.30404899999999</v>
      </c>
      <c r="I2146" s="4">
        <v>4</v>
      </c>
      <c r="P2146">
        <v>2</v>
      </c>
      <c r="Q2146" t="str">
        <f>CONCATENATE(C2146,E2146,G2146,I2146)</f>
        <v>34</v>
      </c>
    </row>
    <row r="2147" spans="1:17" x14ac:dyDescent="0.25">
      <c r="A2147">
        <v>2382</v>
      </c>
      <c r="F2147">
        <v>202.26679899999999</v>
      </c>
      <c r="G2147" s="2">
        <v>3</v>
      </c>
      <c r="H2147">
        <v>204.29310899999999</v>
      </c>
      <c r="I2147" s="4">
        <v>4</v>
      </c>
      <c r="P2147">
        <v>2</v>
      </c>
      <c r="Q2147" t="str">
        <f>CONCATENATE(C2147,E2147,G2147,I2147)</f>
        <v>34</v>
      </c>
    </row>
    <row r="2148" spans="1:17" x14ac:dyDescent="0.25">
      <c r="A2148">
        <v>2383</v>
      </c>
      <c r="B2148">
        <v>218.31700599999999</v>
      </c>
      <c r="C2148" s="3">
        <v>1</v>
      </c>
      <c r="F2148">
        <v>202.24414300000001</v>
      </c>
      <c r="G2148" s="2">
        <v>3</v>
      </c>
      <c r="H2148">
        <v>204.31443300000001</v>
      </c>
      <c r="I2148" s="4">
        <v>4</v>
      </c>
      <c r="P2148">
        <v>3</v>
      </c>
      <c r="Q2148" t="str">
        <f>CONCATENATE(C2148,E2148,G2148,I2148)</f>
        <v>134</v>
      </c>
    </row>
    <row r="2149" spans="1:17" x14ac:dyDescent="0.25">
      <c r="A2149">
        <v>2384</v>
      </c>
      <c r="B2149">
        <v>218.272683</v>
      </c>
      <c r="C2149" s="3">
        <v>1</v>
      </c>
      <c r="F2149">
        <v>202.25682</v>
      </c>
      <c r="G2149" s="2">
        <v>3</v>
      </c>
      <c r="H2149">
        <v>204.29621</v>
      </c>
      <c r="I2149" s="4">
        <v>4</v>
      </c>
      <c r="P2149">
        <v>3</v>
      </c>
      <c r="Q2149" t="str">
        <f>CONCATENATE(C2149,E2149,G2149,I2149)</f>
        <v>134</v>
      </c>
    </row>
    <row r="2150" spans="1:17" x14ac:dyDescent="0.25">
      <c r="A2150">
        <v>2385</v>
      </c>
      <c r="B2150">
        <v>218.24059</v>
      </c>
      <c r="C2150" s="3">
        <v>1</v>
      </c>
      <c r="F2150">
        <v>202.27702600000001</v>
      </c>
      <c r="G2150" s="2">
        <v>3</v>
      </c>
      <c r="H2150">
        <v>204.28353799999999</v>
      </c>
      <c r="I2150" s="4">
        <v>4</v>
      </c>
      <c r="P2150">
        <v>3</v>
      </c>
      <c r="Q2150" t="str">
        <f>CONCATENATE(C2150,E2150,G2150,I2150)</f>
        <v>134</v>
      </c>
    </row>
    <row r="2151" spans="1:17" x14ac:dyDescent="0.25">
      <c r="A2151">
        <v>2386</v>
      </c>
      <c r="B2151">
        <v>218.22640000000001</v>
      </c>
      <c r="C2151" s="3">
        <v>1</v>
      </c>
      <c r="H2151">
        <v>204.299159</v>
      </c>
      <c r="I2151" s="4">
        <v>4</v>
      </c>
      <c r="P2151">
        <v>2</v>
      </c>
      <c r="Q2151" t="str">
        <f>CONCATENATE(C2151,E2151,G2151,I2151)</f>
        <v>14</v>
      </c>
    </row>
    <row r="2152" spans="1:17" x14ac:dyDescent="0.25">
      <c r="A2152">
        <v>2387</v>
      </c>
      <c r="B2152">
        <v>218.28909099999998</v>
      </c>
      <c r="C2152" s="3">
        <v>1</v>
      </c>
      <c r="H2152">
        <v>204.29966999999999</v>
      </c>
      <c r="I2152" s="4">
        <v>4</v>
      </c>
      <c r="P2152">
        <v>2</v>
      </c>
      <c r="Q2152" t="str">
        <f>CONCATENATE(C2152,E2152,G2152,I2152)</f>
        <v>14</v>
      </c>
    </row>
    <row r="2153" spans="1:17" x14ac:dyDescent="0.25">
      <c r="A2153">
        <v>2388</v>
      </c>
      <c r="B2153">
        <v>218.22578100000001</v>
      </c>
      <c r="C2153" s="3">
        <v>1</v>
      </c>
      <c r="H2153">
        <v>204.27539300000001</v>
      </c>
      <c r="I2153" s="4">
        <v>4</v>
      </c>
      <c r="P2153">
        <v>2</v>
      </c>
      <c r="Q2153" t="str">
        <f>CONCATENATE(C2153,E2153,G2153,I2153)</f>
        <v>14</v>
      </c>
    </row>
    <row r="2154" spans="1:17" x14ac:dyDescent="0.25">
      <c r="A2154">
        <v>2389</v>
      </c>
      <c r="B2154">
        <v>218.22753499999999</v>
      </c>
      <c r="C2154" s="3">
        <v>1</v>
      </c>
      <c r="P2154">
        <v>1</v>
      </c>
      <c r="Q2154" t="str">
        <f>CONCATENATE(C2154,E2154,G2154,I2154)</f>
        <v>1</v>
      </c>
    </row>
    <row r="2155" spans="1:17" x14ac:dyDescent="0.25">
      <c r="A2155">
        <v>2390</v>
      </c>
      <c r="B2155">
        <v>218.166754</v>
      </c>
      <c r="C2155" s="3">
        <v>1</v>
      </c>
      <c r="P2155">
        <v>1</v>
      </c>
      <c r="Q2155" t="str">
        <f>CONCATENATE(C2155,E2155,G2155,I2155)</f>
        <v>1</v>
      </c>
    </row>
    <row r="2156" spans="1:17" x14ac:dyDescent="0.25">
      <c r="A2156">
        <v>2391</v>
      </c>
      <c r="B2156">
        <v>218.181355</v>
      </c>
      <c r="C2156" s="3">
        <v>1</v>
      </c>
      <c r="P2156">
        <v>1</v>
      </c>
      <c r="Q2156" t="str">
        <f>CONCATENATE(C2156,E2156,G2156,I2156)</f>
        <v>1</v>
      </c>
    </row>
    <row r="2157" spans="1:17" x14ac:dyDescent="0.25">
      <c r="A2157">
        <v>2392</v>
      </c>
      <c r="B2157">
        <v>218.31700599999999</v>
      </c>
      <c r="C2157" s="3">
        <v>1</v>
      </c>
      <c r="D2157">
        <v>224.293646</v>
      </c>
      <c r="E2157" s="5">
        <v>2</v>
      </c>
      <c r="P2157">
        <v>2</v>
      </c>
      <c r="Q2157" t="str">
        <f>CONCATENATE(C2157,E2157,G2157,I2157)</f>
        <v>12</v>
      </c>
    </row>
    <row r="2158" spans="1:17" x14ac:dyDescent="0.25">
      <c r="A2158">
        <v>2393</v>
      </c>
      <c r="B2158">
        <v>218.31700599999999</v>
      </c>
      <c r="C2158" s="3">
        <v>1</v>
      </c>
      <c r="D2158">
        <v>224.293284</v>
      </c>
      <c r="E2158" s="5">
        <v>2</v>
      </c>
      <c r="P2158">
        <v>2</v>
      </c>
      <c r="Q2158" t="str">
        <f>CONCATENATE(C2158,E2158,G2158,I2158)</f>
        <v>12</v>
      </c>
    </row>
    <row r="2159" spans="1:17" x14ac:dyDescent="0.25">
      <c r="A2159">
        <v>2394</v>
      </c>
      <c r="B2159">
        <v>218.31700599999999</v>
      </c>
      <c r="C2159" s="3">
        <v>1</v>
      </c>
      <c r="D2159">
        <v>224.26955000000001</v>
      </c>
      <c r="E2159" s="5">
        <v>2</v>
      </c>
      <c r="P2159">
        <v>2</v>
      </c>
      <c r="Q2159" t="str">
        <f>CONCATENATE(C2159,E2159,G2159,I2159)</f>
        <v>12</v>
      </c>
    </row>
    <row r="2160" spans="1:17" x14ac:dyDescent="0.25">
      <c r="A2160">
        <v>2395</v>
      </c>
      <c r="D2160">
        <v>224.24318299999999</v>
      </c>
      <c r="E2160" s="5">
        <v>2</v>
      </c>
      <c r="P2160">
        <v>1</v>
      </c>
      <c r="Q2160" t="str">
        <f>CONCATENATE(C2160,E2160,G2160,I2160)</f>
        <v>2</v>
      </c>
    </row>
    <row r="2161" spans="1:17" x14ac:dyDescent="0.25">
      <c r="A2161">
        <v>2396</v>
      </c>
      <c r="D2161">
        <v>224.27305699999999</v>
      </c>
      <c r="E2161" s="5">
        <v>2</v>
      </c>
      <c r="P2161">
        <v>1</v>
      </c>
      <c r="Q2161" t="str">
        <f>CONCATENATE(C2161,E2161,G2161,I2161)</f>
        <v>2</v>
      </c>
    </row>
    <row r="2162" spans="1:17" x14ac:dyDescent="0.25">
      <c r="A2162">
        <v>2397</v>
      </c>
      <c r="D2162">
        <v>224.284977</v>
      </c>
      <c r="E2162" s="5">
        <v>2</v>
      </c>
      <c r="P2162">
        <v>1</v>
      </c>
      <c r="Q2162" t="str">
        <f>CONCATENATE(C2162,E2162,G2162,I2162)</f>
        <v>2</v>
      </c>
    </row>
    <row r="2163" spans="1:17" x14ac:dyDescent="0.25">
      <c r="A2163">
        <v>2398</v>
      </c>
      <c r="D2163">
        <v>224.26160400000001</v>
      </c>
      <c r="E2163" s="5">
        <v>2</v>
      </c>
      <c r="P2163">
        <v>1</v>
      </c>
      <c r="Q2163" t="str">
        <f>CONCATENATE(C2163,E2163,G2163,I2163)</f>
        <v>2</v>
      </c>
    </row>
    <row r="2164" spans="1:17" x14ac:dyDescent="0.25">
      <c r="A2164">
        <v>2399</v>
      </c>
      <c r="D2164">
        <v>224.22677400000001</v>
      </c>
      <c r="E2164" s="5">
        <v>2</v>
      </c>
      <c r="F2164">
        <v>221.020869</v>
      </c>
      <c r="G2164" s="2">
        <v>3</v>
      </c>
      <c r="P2164">
        <v>2</v>
      </c>
      <c r="Q2164" t="str">
        <f>CONCATENATE(C2164,E2164,G2164,I2164)</f>
        <v>23</v>
      </c>
    </row>
    <row r="2165" spans="1:17" x14ac:dyDescent="0.25">
      <c r="A2165">
        <v>2400</v>
      </c>
      <c r="D2165">
        <v>224.15686099999999</v>
      </c>
      <c r="E2165" s="5">
        <v>2</v>
      </c>
      <c r="F2165">
        <v>221.041301</v>
      </c>
      <c r="G2165" s="2">
        <v>3</v>
      </c>
      <c r="P2165">
        <v>2</v>
      </c>
      <c r="Q2165" t="str">
        <f>CONCATENATE(C2165,E2165,G2165,I2165)</f>
        <v>23</v>
      </c>
    </row>
    <row r="2166" spans="1:17" x14ac:dyDescent="0.25">
      <c r="A2166">
        <v>2401</v>
      </c>
      <c r="D2166">
        <v>224.293646</v>
      </c>
      <c r="E2166" s="5">
        <v>2</v>
      </c>
      <c r="F2166">
        <v>221.050073</v>
      </c>
      <c r="G2166" s="2">
        <v>3</v>
      </c>
      <c r="P2166">
        <v>2</v>
      </c>
      <c r="Q2166" t="str">
        <f>CONCATENATE(C2166,E2166,G2166,I2166)</f>
        <v>23</v>
      </c>
    </row>
    <row r="2167" spans="1:17" x14ac:dyDescent="0.25">
      <c r="A2167">
        <v>2402</v>
      </c>
      <c r="F2167">
        <v>221.03082699999999</v>
      </c>
      <c r="G2167" s="2">
        <v>3</v>
      </c>
      <c r="H2167">
        <v>223.866108</v>
      </c>
      <c r="I2167" s="4">
        <v>4</v>
      </c>
      <c r="P2167">
        <v>2</v>
      </c>
      <c r="Q2167" t="str">
        <f>CONCATENATE(C2167,E2167,G2167,I2167)</f>
        <v>34</v>
      </c>
    </row>
    <row r="2168" spans="1:17" x14ac:dyDescent="0.25">
      <c r="A2168">
        <v>2403</v>
      </c>
      <c r="F2168">
        <v>221.01183900000001</v>
      </c>
      <c r="G2168" s="2">
        <v>3</v>
      </c>
      <c r="H2168">
        <v>223.82219900000001</v>
      </c>
      <c r="I2168" s="4">
        <v>4</v>
      </c>
      <c r="P2168">
        <v>2</v>
      </c>
      <c r="Q2168" t="str">
        <f>CONCATENATE(C2168,E2168,G2168,I2168)</f>
        <v>34</v>
      </c>
    </row>
    <row r="2169" spans="1:17" x14ac:dyDescent="0.25">
      <c r="A2169">
        <v>2404</v>
      </c>
      <c r="F2169">
        <v>220.96834200000001</v>
      </c>
      <c r="G2169" s="2">
        <v>3</v>
      </c>
      <c r="H2169">
        <v>223.855582</v>
      </c>
      <c r="I2169" s="4">
        <v>4</v>
      </c>
      <c r="P2169">
        <v>2</v>
      </c>
      <c r="Q2169" t="str">
        <f>CONCATENATE(C2169,E2169,G2169,I2169)</f>
        <v>34</v>
      </c>
    </row>
    <row r="2170" spans="1:17" x14ac:dyDescent="0.25">
      <c r="A2170">
        <v>2405</v>
      </c>
      <c r="F2170">
        <v>220.946155</v>
      </c>
      <c r="G2170" s="2">
        <v>3</v>
      </c>
      <c r="H2170">
        <v>223.856821</v>
      </c>
      <c r="I2170" s="4">
        <v>4</v>
      </c>
      <c r="P2170">
        <v>2</v>
      </c>
      <c r="Q2170" t="str">
        <f>CONCATENATE(C2170,E2170,G2170,I2170)</f>
        <v>34</v>
      </c>
    </row>
    <row r="2171" spans="1:17" x14ac:dyDescent="0.25">
      <c r="A2171">
        <v>2406</v>
      </c>
      <c r="F2171">
        <v>220.91143099999999</v>
      </c>
      <c r="G2171" s="2">
        <v>3</v>
      </c>
      <c r="H2171">
        <v>223.802334</v>
      </c>
      <c r="I2171" s="4">
        <v>4</v>
      </c>
      <c r="P2171">
        <v>2</v>
      </c>
      <c r="Q2171" t="str">
        <f>CONCATENATE(C2171,E2171,G2171,I2171)</f>
        <v>34</v>
      </c>
    </row>
    <row r="2172" spans="1:17" x14ac:dyDescent="0.25">
      <c r="A2172">
        <v>2407</v>
      </c>
      <c r="F2172">
        <v>220.94765200000001</v>
      </c>
      <c r="G2172" s="2">
        <v>3</v>
      </c>
      <c r="H2172">
        <v>223.756722</v>
      </c>
      <c r="I2172" s="4">
        <v>4</v>
      </c>
      <c r="P2172">
        <v>2</v>
      </c>
      <c r="Q2172" t="str">
        <f>CONCATENATE(C2172,E2172,G2172,I2172)</f>
        <v>34</v>
      </c>
    </row>
    <row r="2173" spans="1:17" x14ac:dyDescent="0.25">
      <c r="A2173">
        <v>2408</v>
      </c>
      <c r="B2173">
        <v>240.91123400000001</v>
      </c>
      <c r="C2173" s="3">
        <v>1</v>
      </c>
      <c r="F2173">
        <v>221.02019799999999</v>
      </c>
      <c r="G2173" s="2">
        <v>3</v>
      </c>
      <c r="H2173">
        <v>223.77390399999999</v>
      </c>
      <c r="I2173" s="4">
        <v>4</v>
      </c>
      <c r="P2173">
        <v>3</v>
      </c>
      <c r="Q2173" t="str">
        <f>CONCATENATE(C2173,E2173,G2173,I2173)</f>
        <v>134</v>
      </c>
    </row>
    <row r="2174" spans="1:17" x14ac:dyDescent="0.25">
      <c r="A2174">
        <v>2409</v>
      </c>
      <c r="B2174">
        <v>240.86458999999999</v>
      </c>
      <c r="C2174" s="3">
        <v>1</v>
      </c>
      <c r="F2174">
        <v>221.020869</v>
      </c>
      <c r="G2174" s="2">
        <v>3</v>
      </c>
      <c r="H2174">
        <v>223.79253</v>
      </c>
      <c r="I2174" s="4">
        <v>4</v>
      </c>
      <c r="P2174">
        <v>3</v>
      </c>
      <c r="Q2174" t="str">
        <f>CONCATENATE(C2174,E2174,G2174,I2174)</f>
        <v>134</v>
      </c>
    </row>
    <row r="2175" spans="1:17" x14ac:dyDescent="0.25">
      <c r="A2175">
        <v>2410</v>
      </c>
      <c r="B2175">
        <v>240.86329899999998</v>
      </c>
      <c r="C2175" s="3">
        <v>1</v>
      </c>
      <c r="H2175">
        <v>223.77663899999999</v>
      </c>
      <c r="I2175" s="4">
        <v>4</v>
      </c>
      <c r="P2175">
        <v>2</v>
      </c>
      <c r="Q2175" t="str">
        <f>CONCATENATE(C2175,E2175,G2175,I2175)</f>
        <v>14</v>
      </c>
    </row>
    <row r="2176" spans="1:17" x14ac:dyDescent="0.25">
      <c r="A2176">
        <v>2411</v>
      </c>
      <c r="B2176">
        <v>240.87811099999999</v>
      </c>
      <c r="C2176" s="3">
        <v>1</v>
      </c>
      <c r="H2176">
        <v>223.866108</v>
      </c>
      <c r="I2176" s="4">
        <v>4</v>
      </c>
      <c r="P2176">
        <v>2</v>
      </c>
      <c r="Q2176" t="str">
        <f>CONCATENATE(C2176,E2176,G2176,I2176)</f>
        <v>14</v>
      </c>
    </row>
    <row r="2177" spans="1:17" x14ac:dyDescent="0.25">
      <c r="A2177">
        <v>2412</v>
      </c>
      <c r="B2177">
        <v>240.83538799999999</v>
      </c>
      <c r="C2177" s="3">
        <v>1</v>
      </c>
      <c r="P2177">
        <v>1</v>
      </c>
      <c r="Q2177" t="str">
        <f>CONCATENATE(C2177,E2177,G2177,I2177)</f>
        <v>1</v>
      </c>
    </row>
    <row r="2178" spans="1:17" x14ac:dyDescent="0.25">
      <c r="A2178">
        <v>2413</v>
      </c>
      <c r="B2178">
        <v>240.87630300000001</v>
      </c>
      <c r="C2178" s="3">
        <v>1</v>
      </c>
      <c r="P2178">
        <v>1</v>
      </c>
      <c r="Q2178" t="str">
        <f>CONCATENATE(C2178,E2178,G2178,I2178)</f>
        <v>1</v>
      </c>
    </row>
    <row r="2179" spans="1:17" x14ac:dyDescent="0.25">
      <c r="A2179">
        <v>2414</v>
      </c>
      <c r="B2179">
        <v>240.87635599999999</v>
      </c>
      <c r="C2179" s="3">
        <v>1</v>
      </c>
      <c r="P2179">
        <v>1</v>
      </c>
      <c r="Q2179" t="str">
        <f>CONCATENATE(C2179,E2179,G2179,I2179)</f>
        <v>1</v>
      </c>
    </row>
    <row r="2180" spans="1:17" x14ac:dyDescent="0.25">
      <c r="A2180">
        <v>2415</v>
      </c>
      <c r="B2180">
        <v>240.83729600000001</v>
      </c>
      <c r="C2180" s="3">
        <v>1</v>
      </c>
      <c r="D2180">
        <v>247.84598800000001</v>
      </c>
      <c r="E2180" s="5">
        <v>2</v>
      </c>
      <c r="P2180">
        <v>2</v>
      </c>
      <c r="Q2180" t="str">
        <f>CONCATENATE(C2180,E2180,G2180,I2180)</f>
        <v>12</v>
      </c>
    </row>
    <row r="2181" spans="1:17" x14ac:dyDescent="0.25">
      <c r="A2181">
        <v>2416</v>
      </c>
      <c r="B2181">
        <v>240.82903899999999</v>
      </c>
      <c r="C2181" s="3">
        <v>1</v>
      </c>
      <c r="D2181">
        <v>247.78087399999998</v>
      </c>
      <c r="E2181" s="5">
        <v>2</v>
      </c>
      <c r="P2181">
        <v>2</v>
      </c>
      <c r="Q2181" t="str">
        <f>CONCATENATE(C2181,E2181,G2181,I2181)</f>
        <v>12</v>
      </c>
    </row>
    <row r="2182" spans="1:17" x14ac:dyDescent="0.25">
      <c r="A2182">
        <v>2417</v>
      </c>
      <c r="B2182">
        <v>240.82181800000001</v>
      </c>
      <c r="C2182" s="3">
        <v>1</v>
      </c>
      <c r="D2182">
        <v>247.76513499999999</v>
      </c>
      <c r="E2182" s="5">
        <v>2</v>
      </c>
      <c r="P2182">
        <v>2</v>
      </c>
      <c r="Q2182" t="str">
        <f>CONCATENATE(C2182,E2182,G2182,I2182)</f>
        <v>12</v>
      </c>
    </row>
    <row r="2183" spans="1:17" x14ac:dyDescent="0.25">
      <c r="A2183">
        <v>2418</v>
      </c>
      <c r="B2183">
        <v>240.82873000000001</v>
      </c>
      <c r="C2183" s="3">
        <v>1</v>
      </c>
      <c r="D2183">
        <v>247.73020400000001</v>
      </c>
      <c r="E2183" s="5">
        <v>2</v>
      </c>
      <c r="P2183">
        <v>2</v>
      </c>
      <c r="Q2183" t="str">
        <f>CONCATENATE(C2183,E2183,G2183,I2183)</f>
        <v>12</v>
      </c>
    </row>
    <row r="2184" spans="1:17" x14ac:dyDescent="0.25">
      <c r="A2184">
        <v>2419</v>
      </c>
      <c r="B2184">
        <v>240.91123400000001</v>
      </c>
      <c r="C2184" s="3">
        <v>1</v>
      </c>
      <c r="D2184">
        <v>247.74196799999999</v>
      </c>
      <c r="E2184" s="5">
        <v>2</v>
      </c>
      <c r="P2184">
        <v>2</v>
      </c>
      <c r="Q2184" t="str">
        <f>CONCATENATE(C2184,E2184,G2184,I2184)</f>
        <v>12</v>
      </c>
    </row>
    <row r="2185" spans="1:17" x14ac:dyDescent="0.25">
      <c r="A2185">
        <v>2420</v>
      </c>
      <c r="D2185">
        <v>247.74217400000001</v>
      </c>
      <c r="E2185" s="5">
        <v>2</v>
      </c>
      <c r="P2185">
        <v>1</v>
      </c>
      <c r="Q2185" t="str">
        <f>CONCATENATE(C2185,E2185,G2185,I2185)</f>
        <v>2</v>
      </c>
    </row>
    <row r="2186" spans="1:17" x14ac:dyDescent="0.25">
      <c r="A2186">
        <v>2421</v>
      </c>
      <c r="D2186">
        <v>247.737482</v>
      </c>
      <c r="E2186" s="5">
        <v>2</v>
      </c>
      <c r="P2186">
        <v>1</v>
      </c>
      <c r="Q2186" t="str">
        <f>CONCATENATE(C2186,E2186,G2186,I2186)</f>
        <v>2</v>
      </c>
    </row>
    <row r="2187" spans="1:17" x14ac:dyDescent="0.25">
      <c r="A2187">
        <v>2422</v>
      </c>
      <c r="D2187">
        <v>247.794443</v>
      </c>
      <c r="E2187" s="5">
        <v>2</v>
      </c>
      <c r="P2187">
        <v>1</v>
      </c>
      <c r="Q2187" t="str">
        <f>CONCATENATE(C2187,E2187,G2187,I2187)</f>
        <v>2</v>
      </c>
    </row>
    <row r="2188" spans="1:17" x14ac:dyDescent="0.25">
      <c r="A2188">
        <v>2423</v>
      </c>
      <c r="D2188">
        <v>247.745631</v>
      </c>
      <c r="E2188" s="5">
        <v>2</v>
      </c>
      <c r="P2188">
        <v>1</v>
      </c>
      <c r="Q2188" t="str">
        <f>CONCATENATE(C2188,E2188,G2188,I2188)</f>
        <v>2</v>
      </c>
    </row>
    <row r="2189" spans="1:17" x14ac:dyDescent="0.25">
      <c r="A2189">
        <v>2424</v>
      </c>
      <c r="D2189">
        <v>247.760752</v>
      </c>
      <c r="E2189" s="5">
        <v>2</v>
      </c>
      <c r="P2189">
        <v>1</v>
      </c>
      <c r="Q2189" t="str">
        <f>CONCATENATE(C2189,E2189,G2189,I2189)</f>
        <v>2</v>
      </c>
    </row>
    <row r="2190" spans="1:17" x14ac:dyDescent="0.25">
      <c r="A2190">
        <v>2425</v>
      </c>
      <c r="D2190">
        <v>247.84598800000001</v>
      </c>
      <c r="E2190" s="5">
        <v>2</v>
      </c>
      <c r="F2190">
        <v>245.53277</v>
      </c>
      <c r="G2190" s="2">
        <v>3</v>
      </c>
      <c r="H2190">
        <v>246.70165800000001</v>
      </c>
      <c r="I2190" s="4">
        <v>4</v>
      </c>
      <c r="P2190">
        <v>3</v>
      </c>
      <c r="Q2190" t="str">
        <f>CONCATENATE(C2190,E2190,G2190,I2190)</f>
        <v>234</v>
      </c>
    </row>
    <row r="2191" spans="1:17" x14ac:dyDescent="0.25">
      <c r="A2191">
        <v>2426</v>
      </c>
      <c r="F2191">
        <v>245.45258899999999</v>
      </c>
      <c r="G2191" s="2">
        <v>3</v>
      </c>
      <c r="H2191">
        <v>246.664252</v>
      </c>
      <c r="I2191" s="4">
        <v>4</v>
      </c>
      <c r="P2191">
        <v>2</v>
      </c>
      <c r="Q2191" t="str">
        <f>CONCATENATE(C2191,E2191,G2191,I2191)</f>
        <v>34</v>
      </c>
    </row>
    <row r="2192" spans="1:17" x14ac:dyDescent="0.25">
      <c r="A2192">
        <v>2427</v>
      </c>
      <c r="F2192">
        <v>245.40511900000001</v>
      </c>
      <c r="G2192" s="2">
        <v>3</v>
      </c>
      <c r="H2192">
        <v>246.66151600000001</v>
      </c>
      <c r="I2192" s="4">
        <v>4</v>
      </c>
      <c r="P2192">
        <v>2</v>
      </c>
      <c r="Q2192" t="str">
        <f>CONCATENATE(C2192,E2192,G2192,I2192)</f>
        <v>34</v>
      </c>
    </row>
    <row r="2193" spans="1:17" x14ac:dyDescent="0.25">
      <c r="A2193">
        <v>2428</v>
      </c>
      <c r="F2193">
        <v>245.43463</v>
      </c>
      <c r="G2193" s="2">
        <v>3</v>
      </c>
      <c r="H2193">
        <v>246.69329999999999</v>
      </c>
      <c r="I2193" s="4">
        <v>4</v>
      </c>
      <c r="P2193">
        <v>2</v>
      </c>
      <c r="Q2193" t="str">
        <f>CONCATENATE(C2193,E2193,G2193,I2193)</f>
        <v>34</v>
      </c>
    </row>
    <row r="2194" spans="1:17" x14ac:dyDescent="0.25">
      <c r="A2194">
        <v>2429</v>
      </c>
      <c r="F2194">
        <v>245.42529500000001</v>
      </c>
      <c r="G2194" s="2">
        <v>3</v>
      </c>
      <c r="H2194">
        <v>246.76151099999998</v>
      </c>
      <c r="I2194" s="4">
        <v>4</v>
      </c>
      <c r="P2194">
        <v>2</v>
      </c>
      <c r="Q2194" t="str">
        <f>CONCATENATE(C2194,E2194,G2194,I2194)</f>
        <v>34</v>
      </c>
    </row>
    <row r="2195" spans="1:17" x14ac:dyDescent="0.25">
      <c r="A2195">
        <v>2430</v>
      </c>
      <c r="F2195">
        <v>245.39371700000001</v>
      </c>
      <c r="G2195" s="2">
        <v>3</v>
      </c>
      <c r="H2195">
        <v>246.773222</v>
      </c>
      <c r="I2195" s="4">
        <v>4</v>
      </c>
      <c r="P2195">
        <v>2</v>
      </c>
      <c r="Q2195" t="str">
        <f>CONCATENATE(C2195,E2195,G2195,I2195)</f>
        <v>34</v>
      </c>
    </row>
    <row r="2196" spans="1:17" x14ac:dyDescent="0.25">
      <c r="A2196">
        <v>2431</v>
      </c>
      <c r="B2196">
        <v>264.61290200000002</v>
      </c>
      <c r="C2196" s="3">
        <v>1</v>
      </c>
      <c r="F2196">
        <v>245.36281</v>
      </c>
      <c r="G2196" s="2">
        <v>3</v>
      </c>
      <c r="H2196">
        <v>246.69701599999999</v>
      </c>
      <c r="I2196" s="4">
        <v>4</v>
      </c>
      <c r="P2196">
        <v>3</v>
      </c>
      <c r="Q2196" t="str">
        <f>CONCATENATE(C2196,E2196,G2196,I2196)</f>
        <v>134</v>
      </c>
    </row>
    <row r="2197" spans="1:17" x14ac:dyDescent="0.25">
      <c r="A2197">
        <v>2432</v>
      </c>
      <c r="B2197">
        <v>264.59732300000002</v>
      </c>
      <c r="C2197" s="3">
        <v>1</v>
      </c>
      <c r="F2197">
        <v>245.38045299999999</v>
      </c>
      <c r="G2197" s="2">
        <v>3</v>
      </c>
      <c r="H2197">
        <v>246.69324699999999</v>
      </c>
      <c r="I2197" s="4">
        <v>4</v>
      </c>
      <c r="P2197">
        <v>3</v>
      </c>
      <c r="Q2197" t="str">
        <f>CONCATENATE(C2197,E2197,G2197,I2197)</f>
        <v>134</v>
      </c>
    </row>
    <row r="2198" spans="1:17" x14ac:dyDescent="0.25">
      <c r="A2198">
        <v>2433</v>
      </c>
      <c r="B2198">
        <v>264.57286299999998</v>
      </c>
      <c r="C2198" s="3">
        <v>1</v>
      </c>
      <c r="F2198">
        <v>245.53277</v>
      </c>
      <c r="G2198" s="2">
        <v>3</v>
      </c>
      <c r="H2198">
        <v>246.75439299999999</v>
      </c>
      <c r="I2198" s="4">
        <v>4</v>
      </c>
      <c r="P2198">
        <v>3</v>
      </c>
      <c r="Q2198" t="str">
        <f>CONCATENATE(C2198,E2198,G2198,I2198)</f>
        <v>134</v>
      </c>
    </row>
    <row r="2199" spans="1:17" x14ac:dyDescent="0.25">
      <c r="A2199">
        <v>2434</v>
      </c>
      <c r="B2199">
        <v>264.61001399999998</v>
      </c>
      <c r="C2199" s="3">
        <v>1</v>
      </c>
      <c r="H2199">
        <v>246.70165800000001</v>
      </c>
      <c r="I2199" s="4">
        <v>4</v>
      </c>
      <c r="P2199">
        <v>2</v>
      </c>
      <c r="Q2199" t="str">
        <f>CONCATENATE(C2199,E2199,G2199,I2199)</f>
        <v>14</v>
      </c>
    </row>
    <row r="2200" spans="1:17" x14ac:dyDescent="0.25">
      <c r="A2200">
        <v>2435</v>
      </c>
      <c r="B2200">
        <v>264.563265</v>
      </c>
      <c r="C2200" s="3">
        <v>1</v>
      </c>
      <c r="P2200">
        <v>1</v>
      </c>
      <c r="Q2200" t="str">
        <f>CONCATENATE(C2200,E2200,G2200,I2200)</f>
        <v>1</v>
      </c>
    </row>
    <row r="2201" spans="1:17" x14ac:dyDescent="0.25">
      <c r="A2201">
        <v>2436</v>
      </c>
      <c r="B2201">
        <v>264.58468099999999</v>
      </c>
      <c r="C2201" s="3">
        <v>1</v>
      </c>
      <c r="P2201">
        <v>1</v>
      </c>
      <c r="Q2201" t="str">
        <f>CONCATENATE(C2201,E2201,G2201,I2201)</f>
        <v>1</v>
      </c>
    </row>
    <row r="2202" spans="1:17" x14ac:dyDescent="0.25">
      <c r="A2202">
        <v>2437</v>
      </c>
      <c r="B2202">
        <v>264.58297199999998</v>
      </c>
      <c r="C2202" s="3">
        <v>1</v>
      </c>
      <c r="P2202">
        <v>1</v>
      </c>
      <c r="Q2202" t="str">
        <f>CONCATENATE(C2202,E2202,G2202,I2202)</f>
        <v>1</v>
      </c>
    </row>
    <row r="2203" spans="1:17" x14ac:dyDescent="0.25">
      <c r="A2203">
        <v>2438</v>
      </c>
      <c r="B2203">
        <v>264.61811299999999</v>
      </c>
      <c r="C2203" s="3">
        <v>1</v>
      </c>
      <c r="D2203">
        <v>270.90330699999998</v>
      </c>
      <c r="E2203" s="5">
        <v>2</v>
      </c>
      <c r="P2203">
        <v>2</v>
      </c>
      <c r="Q2203" t="str">
        <f>CONCATENATE(C2203,E2203,G2203,I2203)</f>
        <v>12</v>
      </c>
    </row>
    <row r="2204" spans="1:17" x14ac:dyDescent="0.25">
      <c r="A2204">
        <v>2439</v>
      </c>
      <c r="B2204">
        <v>264.59365700000001</v>
      </c>
      <c r="C2204" s="3">
        <v>1</v>
      </c>
      <c r="D2204">
        <v>270.92363999999998</v>
      </c>
      <c r="E2204" s="5">
        <v>2</v>
      </c>
      <c r="P2204">
        <v>2</v>
      </c>
      <c r="Q2204" t="str">
        <f>CONCATENATE(C2204,E2204,G2204,I2204)</f>
        <v>12</v>
      </c>
    </row>
    <row r="2205" spans="1:17" x14ac:dyDescent="0.25">
      <c r="A2205">
        <v>2440</v>
      </c>
      <c r="B2205">
        <v>264.61290200000002</v>
      </c>
      <c r="C2205" s="3">
        <v>1</v>
      </c>
      <c r="D2205">
        <v>270.897425</v>
      </c>
      <c r="E2205" s="5">
        <v>2</v>
      </c>
      <c r="P2205">
        <v>2</v>
      </c>
      <c r="Q2205" t="str">
        <f>CONCATENATE(C2205,E2205,G2205,I2205)</f>
        <v>12</v>
      </c>
    </row>
    <row r="2206" spans="1:17" x14ac:dyDescent="0.25">
      <c r="A2206">
        <v>2441</v>
      </c>
      <c r="B2206">
        <v>264.61290200000002</v>
      </c>
      <c r="C2206" s="3">
        <v>1</v>
      </c>
      <c r="D2206">
        <v>270.87404800000002</v>
      </c>
      <c r="E2206" s="5">
        <v>2</v>
      </c>
      <c r="P2206">
        <v>2</v>
      </c>
      <c r="Q2206" t="str">
        <f>CONCATENATE(C2206,E2206,G2206,I2206)</f>
        <v>12</v>
      </c>
    </row>
    <row r="2207" spans="1:17" x14ac:dyDescent="0.25">
      <c r="A2207">
        <v>2442</v>
      </c>
      <c r="D2207">
        <v>270.85738200000003</v>
      </c>
      <c r="E2207" s="5">
        <v>2</v>
      </c>
      <c r="P2207">
        <v>1</v>
      </c>
      <c r="Q2207" t="str">
        <f>CONCATENATE(C2207,E2207,G2207,I2207)</f>
        <v>2</v>
      </c>
    </row>
    <row r="2208" spans="1:17" x14ac:dyDescent="0.25">
      <c r="A2208">
        <v>2443</v>
      </c>
      <c r="D2208">
        <v>270.84200900000002</v>
      </c>
      <c r="E2208" s="5">
        <v>2</v>
      </c>
      <c r="P2208">
        <v>1</v>
      </c>
      <c r="Q2208" t="str">
        <f>CONCATENATE(C2208,E2208,G2208,I2208)</f>
        <v>2</v>
      </c>
    </row>
    <row r="2209" spans="1:17" x14ac:dyDescent="0.25">
      <c r="A2209">
        <v>2444</v>
      </c>
      <c r="D2209">
        <v>270.85206799999997</v>
      </c>
      <c r="E2209" s="5">
        <v>2</v>
      </c>
      <c r="P2209">
        <v>1</v>
      </c>
      <c r="Q2209" t="str">
        <f>CONCATENATE(C2209,E2209,G2209,I2209)</f>
        <v>2</v>
      </c>
    </row>
    <row r="2210" spans="1:17" x14ac:dyDescent="0.25">
      <c r="A2210">
        <v>2445</v>
      </c>
      <c r="D2210">
        <v>270.87018399999999</v>
      </c>
      <c r="E2210" s="5">
        <v>2</v>
      </c>
      <c r="P2210">
        <v>1</v>
      </c>
      <c r="Q2210" t="str">
        <f>CONCATENATE(C2210,E2210,G2210,I2210)</f>
        <v>2</v>
      </c>
    </row>
    <row r="2211" spans="1:17" x14ac:dyDescent="0.25">
      <c r="A2211">
        <v>2446</v>
      </c>
      <c r="D2211">
        <v>270.87487599999997</v>
      </c>
      <c r="E2211" s="5">
        <v>2</v>
      </c>
      <c r="P2211">
        <v>1</v>
      </c>
      <c r="Q2211" t="str">
        <f>CONCATENATE(C2211,E2211,G2211,I2211)</f>
        <v>2</v>
      </c>
    </row>
    <row r="2212" spans="1:17" x14ac:dyDescent="0.25">
      <c r="A2212">
        <v>2447</v>
      </c>
      <c r="D2212">
        <v>270.93075399999998</v>
      </c>
      <c r="E2212" s="5">
        <v>2</v>
      </c>
      <c r="P2212">
        <v>1</v>
      </c>
      <c r="Q2212" t="str">
        <f>CONCATENATE(C2212,E2212,G2212,I2212)</f>
        <v>2</v>
      </c>
    </row>
    <row r="2213" spans="1:17" x14ac:dyDescent="0.25">
      <c r="A2213">
        <v>2448</v>
      </c>
      <c r="D2213">
        <v>270.896342</v>
      </c>
      <c r="E2213" s="5">
        <v>2</v>
      </c>
      <c r="P2213">
        <v>1</v>
      </c>
      <c r="Q2213" t="str">
        <f>CONCATENATE(C2213,E2213,G2213,I2213)</f>
        <v>2</v>
      </c>
    </row>
    <row r="2214" spans="1:17" x14ac:dyDescent="0.25">
      <c r="A2214">
        <v>2449</v>
      </c>
      <c r="D2214">
        <v>270.90330699999998</v>
      </c>
      <c r="E2214" s="5">
        <v>2</v>
      </c>
      <c r="F2214">
        <v>269.44826</v>
      </c>
      <c r="G2214" s="2">
        <v>3</v>
      </c>
      <c r="P2214">
        <v>2</v>
      </c>
      <c r="Q2214" t="str">
        <f>CONCATENATE(C2214,E2214,G2214,I2214)</f>
        <v>23</v>
      </c>
    </row>
    <row r="2215" spans="1:17" x14ac:dyDescent="0.25">
      <c r="A2215">
        <v>2450</v>
      </c>
      <c r="F2215">
        <v>269.57987800000001</v>
      </c>
      <c r="G2215" s="2">
        <v>3</v>
      </c>
      <c r="P2215">
        <v>1</v>
      </c>
      <c r="Q2215" t="str">
        <f>CONCATENATE(C2215,E2215,G2215,I2215)</f>
        <v>3</v>
      </c>
    </row>
    <row r="2216" spans="1:17" x14ac:dyDescent="0.25">
      <c r="A2216">
        <v>2451</v>
      </c>
      <c r="B2216">
        <v>279.36570599999999</v>
      </c>
      <c r="C2216" s="3">
        <v>1</v>
      </c>
      <c r="F2216">
        <v>269.59329400000001</v>
      </c>
      <c r="G2216" s="2">
        <v>3</v>
      </c>
      <c r="H2216">
        <v>270.87689</v>
      </c>
      <c r="I2216" s="4">
        <v>4</v>
      </c>
      <c r="P2216">
        <v>3</v>
      </c>
      <c r="Q2216" t="str">
        <f>CONCATENATE(C2216,E2216,G2216,I2216)</f>
        <v>134</v>
      </c>
    </row>
    <row r="2217" spans="1:17" x14ac:dyDescent="0.25">
      <c r="A2217">
        <v>2452</v>
      </c>
      <c r="B2217">
        <v>279.36570599999999</v>
      </c>
      <c r="C2217" s="3">
        <v>1</v>
      </c>
      <c r="F2217">
        <v>269.58050400000002</v>
      </c>
      <c r="G2217" s="2">
        <v>3</v>
      </c>
      <c r="H2217">
        <v>270.89407199999999</v>
      </c>
      <c r="I2217" s="4">
        <v>4</v>
      </c>
      <c r="P2217">
        <v>3</v>
      </c>
      <c r="Q2217" t="str">
        <f>CONCATENATE(C2217,E2217,G2217,I2217)</f>
        <v>134</v>
      </c>
    </row>
    <row r="2218" spans="1:17" x14ac:dyDescent="0.25">
      <c r="A2218">
        <v>2453</v>
      </c>
      <c r="B2218">
        <v>279.36570599999999</v>
      </c>
      <c r="C2218" s="3">
        <v>1</v>
      </c>
      <c r="F2218">
        <v>269.44826</v>
      </c>
      <c r="G2218" s="2">
        <v>3</v>
      </c>
      <c r="H2218">
        <v>270.87689</v>
      </c>
      <c r="I2218" s="4">
        <v>4</v>
      </c>
      <c r="J2218">
        <v>235.92619500000001</v>
      </c>
      <c r="K2218" t="s">
        <v>22</v>
      </c>
      <c r="Q2218" t="str">
        <f>CONCATENATE(C2218,E2218,G2218,I2218)</f>
        <v>134</v>
      </c>
    </row>
    <row r="2219" spans="1:17" x14ac:dyDescent="0.25">
      <c r="A2219">
        <v>2486</v>
      </c>
      <c r="Q2219" t="str">
        <f>CONCATENATE(C2219,E2219,G2219,I2219)</f>
        <v/>
      </c>
    </row>
    <row r="2220" spans="1:17" x14ac:dyDescent="0.25">
      <c r="A2220">
        <v>2487</v>
      </c>
      <c r="Q2220" t="str">
        <f>CONCATENATE(C2220,E2220,G2220,I2220)</f>
        <v/>
      </c>
    </row>
    <row r="2221" spans="1:17" x14ac:dyDescent="0.25">
      <c r="A2221">
        <v>2488</v>
      </c>
      <c r="J2221">
        <v>235.83517699999999</v>
      </c>
      <c r="K2221" t="s">
        <v>22</v>
      </c>
      <c r="Q2221" t="str">
        <f>CONCATENATE(C2221,E2221,G2221,I2221)</f>
        <v/>
      </c>
    </row>
    <row r="2222" spans="1:17" x14ac:dyDescent="0.25">
      <c r="A2222">
        <v>2489</v>
      </c>
      <c r="B2222">
        <v>232.055094</v>
      </c>
      <c r="C2222" s="3">
        <v>1</v>
      </c>
      <c r="P2222">
        <v>1</v>
      </c>
      <c r="Q2222" t="str">
        <f>CONCATENATE(C2222,E2222,G2222,I2222)</f>
        <v>1</v>
      </c>
    </row>
    <row r="2223" spans="1:17" x14ac:dyDescent="0.25">
      <c r="A2223">
        <v>2490</v>
      </c>
      <c r="B2223">
        <v>232.153696</v>
      </c>
      <c r="C2223" s="3">
        <v>1</v>
      </c>
      <c r="H2223">
        <v>242.38970799999998</v>
      </c>
      <c r="I2223" s="4">
        <v>4</v>
      </c>
      <c r="P2223">
        <v>2</v>
      </c>
      <c r="Q2223" t="str">
        <f>CONCATENATE(C2223,E2223,G2223,I2223)</f>
        <v>14</v>
      </c>
    </row>
    <row r="2224" spans="1:17" x14ac:dyDescent="0.25">
      <c r="A2224">
        <v>2491</v>
      </c>
      <c r="B2224">
        <v>232.195235</v>
      </c>
      <c r="C2224" s="3">
        <v>1</v>
      </c>
      <c r="H2224">
        <v>242.32170300000001</v>
      </c>
      <c r="I2224" s="4">
        <v>4</v>
      </c>
      <c r="P2224">
        <v>2</v>
      </c>
      <c r="Q2224" t="str">
        <f>CONCATENATE(C2224,E2224,G2224,I2224)</f>
        <v>14</v>
      </c>
    </row>
    <row r="2225" spans="1:17" x14ac:dyDescent="0.25">
      <c r="A2225">
        <v>2492</v>
      </c>
      <c r="B2225">
        <v>232.15689700000001</v>
      </c>
      <c r="C2225" s="3">
        <v>1</v>
      </c>
      <c r="H2225">
        <v>242.283005</v>
      </c>
      <c r="I2225" s="4">
        <v>4</v>
      </c>
      <c r="P2225">
        <v>2</v>
      </c>
      <c r="Q2225" t="str">
        <f>CONCATENATE(C2225,E2225,G2225,I2225)</f>
        <v>14</v>
      </c>
    </row>
    <row r="2226" spans="1:17" x14ac:dyDescent="0.25">
      <c r="A2226">
        <v>2493</v>
      </c>
      <c r="B2226">
        <v>232.15158099999999</v>
      </c>
      <c r="C2226" s="3">
        <v>1</v>
      </c>
      <c r="H2226">
        <v>242.296784</v>
      </c>
      <c r="I2226" s="4">
        <v>4</v>
      </c>
      <c r="P2226">
        <v>2</v>
      </c>
      <c r="Q2226" t="str">
        <f>CONCATENATE(C2226,E2226,G2226,I2226)</f>
        <v>14</v>
      </c>
    </row>
    <row r="2227" spans="1:17" x14ac:dyDescent="0.25">
      <c r="A2227">
        <v>2494</v>
      </c>
      <c r="B2227">
        <v>232.13398799999999</v>
      </c>
      <c r="C2227" s="3">
        <v>1</v>
      </c>
      <c r="H2227">
        <v>242.27263500000001</v>
      </c>
      <c r="I2227" s="4">
        <v>4</v>
      </c>
      <c r="P2227">
        <v>2</v>
      </c>
      <c r="Q2227" t="str">
        <f>CONCATENATE(C2227,E2227,G2227,I2227)</f>
        <v>14</v>
      </c>
    </row>
    <row r="2228" spans="1:17" x14ac:dyDescent="0.25">
      <c r="A2228">
        <v>2495</v>
      </c>
      <c r="B2228">
        <v>232.16938199999998</v>
      </c>
      <c r="C2228" s="3">
        <v>1</v>
      </c>
      <c r="H2228">
        <v>242.32237499999999</v>
      </c>
      <c r="I2228" s="4">
        <v>4</v>
      </c>
      <c r="P2228">
        <v>2</v>
      </c>
      <c r="Q2228" t="str">
        <f>CONCATENATE(C2228,E2228,G2228,I2228)</f>
        <v>14</v>
      </c>
    </row>
    <row r="2229" spans="1:17" x14ac:dyDescent="0.25">
      <c r="A2229">
        <v>2496</v>
      </c>
      <c r="B2229">
        <v>232.13765000000001</v>
      </c>
      <c r="C2229" s="3">
        <v>1</v>
      </c>
      <c r="H2229">
        <v>242.354105</v>
      </c>
      <c r="I2229" s="4">
        <v>4</v>
      </c>
      <c r="P2229">
        <v>2</v>
      </c>
      <c r="Q2229" t="str">
        <f>CONCATENATE(C2229,E2229,G2229,I2229)</f>
        <v>14</v>
      </c>
    </row>
    <row r="2230" spans="1:17" x14ac:dyDescent="0.25">
      <c r="A2230">
        <v>2497</v>
      </c>
      <c r="B2230">
        <v>232.127589</v>
      </c>
      <c r="C2230" s="3">
        <v>1</v>
      </c>
      <c r="H2230">
        <v>242.33842300000001</v>
      </c>
      <c r="I2230" s="4">
        <v>4</v>
      </c>
      <c r="P2230">
        <v>2</v>
      </c>
      <c r="Q2230" t="str">
        <f>CONCATENATE(C2230,E2230,G2230,I2230)</f>
        <v>14</v>
      </c>
    </row>
    <row r="2231" spans="1:17" x14ac:dyDescent="0.25">
      <c r="A2231">
        <v>2498</v>
      </c>
      <c r="B2231">
        <v>232.12418400000001</v>
      </c>
      <c r="C2231" s="3">
        <v>1</v>
      </c>
      <c r="H2231">
        <v>242.32614000000001</v>
      </c>
      <c r="I2231" s="4">
        <v>4</v>
      </c>
      <c r="P2231">
        <v>2</v>
      </c>
      <c r="Q2231" t="str">
        <f>CONCATENATE(C2231,E2231,G2231,I2231)</f>
        <v>14</v>
      </c>
    </row>
    <row r="2232" spans="1:17" x14ac:dyDescent="0.25">
      <c r="A2232">
        <v>2499</v>
      </c>
      <c r="B2232">
        <v>232.13326499999999</v>
      </c>
      <c r="C2232" s="3">
        <v>1</v>
      </c>
      <c r="H2232">
        <v>242.34032999999999</v>
      </c>
      <c r="I2232" s="4">
        <v>4</v>
      </c>
      <c r="P2232">
        <v>2</v>
      </c>
      <c r="Q2232" t="str">
        <f>CONCATENATE(C2232,E2232,G2232,I2232)</f>
        <v>14</v>
      </c>
    </row>
    <row r="2233" spans="1:17" x14ac:dyDescent="0.25">
      <c r="A2233">
        <v>2500</v>
      </c>
      <c r="B2233">
        <v>232.12418400000001</v>
      </c>
      <c r="C2233" s="3">
        <v>1</v>
      </c>
      <c r="H2233">
        <v>242.32614000000001</v>
      </c>
      <c r="I2233" s="4">
        <v>4</v>
      </c>
      <c r="P2233">
        <v>2</v>
      </c>
      <c r="Q2233" t="str">
        <f>CONCATENATE(C2233,E2233,G2233,I2233)</f>
        <v>14</v>
      </c>
    </row>
    <row r="2234" spans="1:17" x14ac:dyDescent="0.25">
      <c r="A2234">
        <v>2501</v>
      </c>
      <c r="B2234">
        <v>232.101584</v>
      </c>
      <c r="C2234" s="3">
        <v>1</v>
      </c>
      <c r="H2234">
        <v>242.34492299999999</v>
      </c>
      <c r="I2234" s="4">
        <v>4</v>
      </c>
      <c r="P2234">
        <v>2</v>
      </c>
      <c r="Q2234" t="str">
        <f>CONCATENATE(C2234,E2234,G2234,I2234)</f>
        <v>14</v>
      </c>
    </row>
    <row r="2235" spans="1:17" x14ac:dyDescent="0.25">
      <c r="A2235">
        <v>2502</v>
      </c>
      <c r="B2235">
        <v>232.14399700000001</v>
      </c>
      <c r="C2235" s="3">
        <v>1</v>
      </c>
      <c r="H2235">
        <v>242.29234500000001</v>
      </c>
      <c r="I2235" s="4">
        <v>4</v>
      </c>
      <c r="P2235">
        <v>2</v>
      </c>
      <c r="Q2235" t="str">
        <f>CONCATENATE(C2235,E2235,G2235,I2235)</f>
        <v>14</v>
      </c>
    </row>
    <row r="2236" spans="1:17" x14ac:dyDescent="0.25">
      <c r="A2236">
        <v>2503</v>
      </c>
      <c r="B2236">
        <v>232.055094</v>
      </c>
      <c r="C2236" s="3">
        <v>1</v>
      </c>
      <c r="H2236">
        <v>242.25916899999999</v>
      </c>
      <c r="I2236" s="4">
        <v>4</v>
      </c>
      <c r="P2236">
        <v>2</v>
      </c>
      <c r="Q2236" t="str">
        <f>CONCATENATE(C2236,E2236,G2236,I2236)</f>
        <v>14</v>
      </c>
    </row>
    <row r="2237" spans="1:17" x14ac:dyDescent="0.25">
      <c r="A2237">
        <v>2504</v>
      </c>
      <c r="D2237">
        <v>222.49072699999999</v>
      </c>
      <c r="E2237" s="5">
        <v>2</v>
      </c>
      <c r="H2237">
        <v>242.177334</v>
      </c>
      <c r="I2237" s="4">
        <v>4</v>
      </c>
      <c r="P2237">
        <v>2</v>
      </c>
      <c r="Q2237" t="str">
        <f>CONCATENATE(C2237,E2237,G2237,I2237)</f>
        <v>24</v>
      </c>
    </row>
    <row r="2238" spans="1:17" x14ac:dyDescent="0.25">
      <c r="A2238">
        <v>2505</v>
      </c>
      <c r="D2238">
        <v>222.447281</v>
      </c>
      <c r="E2238" s="5">
        <v>2</v>
      </c>
      <c r="H2238">
        <v>242.38970799999998</v>
      </c>
      <c r="I2238" s="4">
        <v>4</v>
      </c>
      <c r="P2238">
        <v>2</v>
      </c>
      <c r="Q2238" t="str">
        <f>CONCATENATE(C2238,E2238,G2238,I2238)</f>
        <v>24</v>
      </c>
    </row>
    <row r="2239" spans="1:17" x14ac:dyDescent="0.25">
      <c r="A2239">
        <v>2506</v>
      </c>
      <c r="D2239">
        <v>222.44382400000001</v>
      </c>
      <c r="E2239" s="5">
        <v>2</v>
      </c>
      <c r="F2239">
        <v>231.91443799999999</v>
      </c>
      <c r="G2239" s="2">
        <v>3</v>
      </c>
      <c r="P2239">
        <v>2</v>
      </c>
      <c r="Q2239" t="str">
        <f>CONCATENATE(C2239,E2239,G2239,I2239)</f>
        <v>23</v>
      </c>
    </row>
    <row r="2240" spans="1:17" x14ac:dyDescent="0.25">
      <c r="A2240">
        <v>2507</v>
      </c>
      <c r="D2240">
        <v>222.485411</v>
      </c>
      <c r="E2240" s="5">
        <v>2</v>
      </c>
      <c r="F2240">
        <v>231.87728899999999</v>
      </c>
      <c r="G2240" s="2">
        <v>3</v>
      </c>
      <c r="P2240">
        <v>2</v>
      </c>
      <c r="Q2240" t="str">
        <f>CONCATENATE(C2240,E2240,G2240,I2240)</f>
        <v>23</v>
      </c>
    </row>
    <row r="2241" spans="1:17" x14ac:dyDescent="0.25">
      <c r="A2241">
        <v>2508</v>
      </c>
      <c r="D2241">
        <v>222.46802400000001</v>
      </c>
      <c r="E2241" s="5">
        <v>2</v>
      </c>
      <c r="F2241">
        <v>231.85742400000001</v>
      </c>
      <c r="G2241" s="2">
        <v>3</v>
      </c>
      <c r="P2241">
        <v>2</v>
      </c>
      <c r="Q2241" t="str">
        <f>CONCATENATE(C2241,E2241,G2241,I2241)</f>
        <v>23</v>
      </c>
    </row>
    <row r="2242" spans="1:17" x14ac:dyDescent="0.25">
      <c r="A2242">
        <v>2509</v>
      </c>
      <c r="D2242">
        <v>222.47318300000001</v>
      </c>
      <c r="E2242" s="5">
        <v>2</v>
      </c>
      <c r="F2242">
        <v>231.82161500000001</v>
      </c>
      <c r="G2242" s="2">
        <v>3</v>
      </c>
      <c r="P2242">
        <v>2</v>
      </c>
      <c r="Q2242" t="str">
        <f>CONCATENATE(C2242,E2242,G2242,I2242)</f>
        <v>23</v>
      </c>
    </row>
    <row r="2243" spans="1:17" x14ac:dyDescent="0.25">
      <c r="A2243">
        <v>2510</v>
      </c>
      <c r="D2243">
        <v>222.49934300000001</v>
      </c>
      <c r="E2243" s="5">
        <v>2</v>
      </c>
      <c r="F2243">
        <v>231.81557900000001</v>
      </c>
      <c r="G2243" s="2">
        <v>3</v>
      </c>
      <c r="P2243">
        <v>2</v>
      </c>
      <c r="Q2243" t="str">
        <f>CONCATENATE(C2243,E2243,G2243,I2243)</f>
        <v>23</v>
      </c>
    </row>
    <row r="2244" spans="1:17" x14ac:dyDescent="0.25">
      <c r="A2244">
        <v>2511</v>
      </c>
      <c r="D2244">
        <v>222.46652599999999</v>
      </c>
      <c r="E2244" s="5">
        <v>2</v>
      </c>
      <c r="F2244">
        <v>231.86217099999999</v>
      </c>
      <c r="G2244" s="2">
        <v>3</v>
      </c>
      <c r="P2244">
        <v>2</v>
      </c>
      <c r="Q2244" t="str">
        <f>CONCATENATE(C2244,E2244,G2244,I2244)</f>
        <v>23</v>
      </c>
    </row>
    <row r="2245" spans="1:17" x14ac:dyDescent="0.25">
      <c r="A2245">
        <v>2512</v>
      </c>
      <c r="D2245">
        <v>222.472667</v>
      </c>
      <c r="E2245" s="5">
        <v>2</v>
      </c>
      <c r="F2245">
        <v>231.86500799999999</v>
      </c>
      <c r="G2245" s="2">
        <v>3</v>
      </c>
      <c r="P2245">
        <v>2</v>
      </c>
      <c r="Q2245" t="str">
        <f>CONCATENATE(C2245,E2245,G2245,I2245)</f>
        <v>23</v>
      </c>
    </row>
    <row r="2246" spans="1:17" x14ac:dyDescent="0.25">
      <c r="A2246">
        <v>2513</v>
      </c>
      <c r="D2246">
        <v>222.511055</v>
      </c>
      <c r="E2246" s="5">
        <v>2</v>
      </c>
      <c r="F2246">
        <v>231.89699999999999</v>
      </c>
      <c r="G2246" s="2">
        <v>3</v>
      </c>
      <c r="P2246">
        <v>2</v>
      </c>
      <c r="Q2246" t="str">
        <f>CONCATENATE(C2246,E2246,G2246,I2246)</f>
        <v>23</v>
      </c>
    </row>
    <row r="2247" spans="1:17" x14ac:dyDescent="0.25">
      <c r="A2247">
        <v>2514</v>
      </c>
      <c r="D2247">
        <v>222.483296</v>
      </c>
      <c r="E2247" s="5">
        <v>2</v>
      </c>
      <c r="F2247">
        <v>231.878784</v>
      </c>
      <c r="G2247" s="2">
        <v>3</v>
      </c>
      <c r="P2247">
        <v>2</v>
      </c>
      <c r="Q2247" t="str">
        <f>CONCATENATE(C2247,E2247,G2247,I2247)</f>
        <v>23</v>
      </c>
    </row>
    <row r="2248" spans="1:17" x14ac:dyDescent="0.25">
      <c r="A2248">
        <v>2515</v>
      </c>
      <c r="D2248">
        <v>222.46332799999999</v>
      </c>
      <c r="E2248" s="5">
        <v>2</v>
      </c>
      <c r="F2248">
        <v>231.88420300000001</v>
      </c>
      <c r="G2248" s="2">
        <v>3</v>
      </c>
      <c r="P2248">
        <v>2</v>
      </c>
      <c r="Q2248" t="str">
        <f>CONCATENATE(C2248,E2248,G2248,I2248)</f>
        <v>23</v>
      </c>
    </row>
    <row r="2249" spans="1:17" x14ac:dyDescent="0.25">
      <c r="A2249">
        <v>2516</v>
      </c>
      <c r="D2249">
        <v>222.43432999999999</v>
      </c>
      <c r="E2249" s="5">
        <v>2</v>
      </c>
      <c r="F2249">
        <v>231.869395</v>
      </c>
      <c r="G2249" s="2">
        <v>3</v>
      </c>
      <c r="P2249">
        <v>2</v>
      </c>
      <c r="Q2249" t="str">
        <f>CONCATENATE(C2249,E2249,G2249,I2249)</f>
        <v>23</v>
      </c>
    </row>
    <row r="2250" spans="1:17" x14ac:dyDescent="0.25">
      <c r="A2250">
        <v>2517</v>
      </c>
      <c r="D2250">
        <v>222.49072699999999</v>
      </c>
      <c r="E2250" s="5">
        <v>2</v>
      </c>
      <c r="F2250">
        <v>231.85582600000001</v>
      </c>
      <c r="G2250" s="2">
        <v>3</v>
      </c>
      <c r="P2250">
        <v>2</v>
      </c>
      <c r="Q2250" t="str">
        <f>CONCATENATE(C2250,E2250,G2250,I2250)</f>
        <v>23</v>
      </c>
    </row>
    <row r="2251" spans="1:17" x14ac:dyDescent="0.25">
      <c r="A2251">
        <v>2518</v>
      </c>
      <c r="B2251">
        <v>214.66410999999999</v>
      </c>
      <c r="C2251" s="3">
        <v>1</v>
      </c>
      <c r="F2251">
        <v>231.93017599999999</v>
      </c>
      <c r="G2251" s="2">
        <v>3</v>
      </c>
      <c r="P2251">
        <v>2</v>
      </c>
      <c r="Q2251" t="str">
        <f>CONCATENATE(C2251,E2251,G2251,I2251)</f>
        <v>13</v>
      </c>
    </row>
    <row r="2252" spans="1:17" x14ac:dyDescent="0.25">
      <c r="A2252">
        <v>2519</v>
      </c>
      <c r="B2252">
        <v>214.577168</v>
      </c>
      <c r="C2252" s="3">
        <v>1</v>
      </c>
      <c r="F2252">
        <v>231.91443799999999</v>
      </c>
      <c r="G2252" s="2">
        <v>3</v>
      </c>
      <c r="P2252">
        <v>2</v>
      </c>
      <c r="Q2252" t="str">
        <f>CONCATENATE(C2252,E2252,G2252,I2252)</f>
        <v>13</v>
      </c>
    </row>
    <row r="2253" spans="1:17" x14ac:dyDescent="0.25">
      <c r="A2253">
        <v>2520</v>
      </c>
      <c r="B2253">
        <v>214.604927</v>
      </c>
      <c r="C2253" s="3">
        <v>1</v>
      </c>
      <c r="P2253">
        <v>1</v>
      </c>
      <c r="Q2253" t="str">
        <f>CONCATENATE(C2253,E2253,G2253,I2253)</f>
        <v>1</v>
      </c>
    </row>
    <row r="2254" spans="1:17" x14ac:dyDescent="0.25">
      <c r="A2254">
        <v>2521</v>
      </c>
      <c r="B2254">
        <v>214.60141899999999</v>
      </c>
      <c r="C2254" s="3">
        <v>1</v>
      </c>
      <c r="P2254">
        <v>1</v>
      </c>
      <c r="Q2254" t="str">
        <f>CONCATENATE(C2254,E2254,G2254,I2254)</f>
        <v>1</v>
      </c>
    </row>
    <row r="2255" spans="1:17" x14ac:dyDescent="0.25">
      <c r="A2255">
        <v>2522</v>
      </c>
      <c r="B2255">
        <v>214.64744400000001</v>
      </c>
      <c r="C2255" s="3">
        <v>1</v>
      </c>
      <c r="H2255">
        <v>220.980932</v>
      </c>
      <c r="I2255" s="4">
        <v>4</v>
      </c>
      <c r="P2255">
        <v>2</v>
      </c>
      <c r="Q2255" t="str">
        <f>CONCATENATE(C2255,E2255,G2255,I2255)</f>
        <v>14</v>
      </c>
    </row>
    <row r="2256" spans="1:17" x14ac:dyDescent="0.25">
      <c r="A2256">
        <v>2523</v>
      </c>
      <c r="B2256">
        <v>214.66209699999999</v>
      </c>
      <c r="C2256" s="3">
        <v>1</v>
      </c>
      <c r="H2256">
        <v>220.98681500000001</v>
      </c>
      <c r="I2256" s="4">
        <v>4</v>
      </c>
      <c r="P2256">
        <v>2</v>
      </c>
      <c r="Q2256" t="str">
        <f>CONCATENATE(C2256,E2256,G2256,I2256)</f>
        <v>14</v>
      </c>
    </row>
    <row r="2257" spans="1:17" x14ac:dyDescent="0.25">
      <c r="A2257">
        <v>2524</v>
      </c>
      <c r="B2257">
        <v>214.64667</v>
      </c>
      <c r="C2257" s="3">
        <v>1</v>
      </c>
      <c r="H2257">
        <v>220.99145799999999</v>
      </c>
      <c r="I2257" s="4">
        <v>4</v>
      </c>
      <c r="P2257">
        <v>2</v>
      </c>
      <c r="Q2257" t="str">
        <f>CONCATENATE(C2257,E2257,G2257,I2257)</f>
        <v>14</v>
      </c>
    </row>
    <row r="2258" spans="1:17" x14ac:dyDescent="0.25">
      <c r="A2258">
        <v>2525</v>
      </c>
      <c r="B2258">
        <v>214.69315900000001</v>
      </c>
      <c r="C2258" s="3">
        <v>1</v>
      </c>
      <c r="H2258">
        <v>220.98506</v>
      </c>
      <c r="I2258" s="4">
        <v>4</v>
      </c>
      <c r="P2258">
        <v>2</v>
      </c>
      <c r="Q2258" t="str">
        <f>CONCATENATE(C2258,E2258,G2258,I2258)</f>
        <v>14</v>
      </c>
    </row>
    <row r="2259" spans="1:17" x14ac:dyDescent="0.25">
      <c r="A2259">
        <v>2526</v>
      </c>
      <c r="B2259">
        <v>214.68995999999999</v>
      </c>
      <c r="C2259" s="3">
        <v>1</v>
      </c>
      <c r="H2259">
        <v>220.97438</v>
      </c>
      <c r="I2259" s="4">
        <v>4</v>
      </c>
      <c r="P2259">
        <v>2</v>
      </c>
      <c r="Q2259" t="str">
        <f>CONCATENATE(C2259,E2259,G2259,I2259)</f>
        <v>14</v>
      </c>
    </row>
    <row r="2260" spans="1:17" x14ac:dyDescent="0.25">
      <c r="A2260">
        <v>2527</v>
      </c>
      <c r="B2260">
        <v>214.66570899999999</v>
      </c>
      <c r="C2260" s="3">
        <v>1</v>
      </c>
      <c r="H2260">
        <v>220.974018</v>
      </c>
      <c r="I2260" s="4">
        <v>4</v>
      </c>
      <c r="P2260">
        <v>2</v>
      </c>
      <c r="Q2260" t="str">
        <f>CONCATENATE(C2260,E2260,G2260,I2260)</f>
        <v>14</v>
      </c>
    </row>
    <row r="2261" spans="1:17" x14ac:dyDescent="0.25">
      <c r="A2261">
        <v>2528</v>
      </c>
      <c r="B2261">
        <v>214.73557299999999</v>
      </c>
      <c r="C2261" s="3">
        <v>1</v>
      </c>
      <c r="H2261">
        <v>220.93212199999999</v>
      </c>
      <c r="I2261" s="4">
        <v>4</v>
      </c>
      <c r="P2261">
        <v>2</v>
      </c>
      <c r="Q2261" t="str">
        <f>CONCATENATE(C2261,E2261,G2261,I2261)</f>
        <v>14</v>
      </c>
    </row>
    <row r="2262" spans="1:17" x14ac:dyDescent="0.25">
      <c r="A2262">
        <v>2529</v>
      </c>
      <c r="B2262">
        <v>214.69723500000001</v>
      </c>
      <c r="C2262" s="3">
        <v>1</v>
      </c>
      <c r="H2262">
        <v>220.90606399999999</v>
      </c>
      <c r="I2262" s="4">
        <v>4</v>
      </c>
      <c r="P2262">
        <v>2</v>
      </c>
      <c r="Q2262" t="str">
        <f>CONCATENATE(C2262,E2262,G2262,I2262)</f>
        <v>14</v>
      </c>
    </row>
    <row r="2263" spans="1:17" x14ac:dyDescent="0.25">
      <c r="A2263">
        <v>2530</v>
      </c>
      <c r="B2263">
        <v>214.66410999999999</v>
      </c>
      <c r="C2263" s="3">
        <v>1</v>
      </c>
      <c r="H2263">
        <v>220.92726999999999</v>
      </c>
      <c r="I2263" s="4">
        <v>4</v>
      </c>
      <c r="P2263">
        <v>2</v>
      </c>
      <c r="Q2263" t="str">
        <f>CONCATENATE(C2263,E2263,G2263,I2263)</f>
        <v>14</v>
      </c>
    </row>
    <row r="2264" spans="1:17" x14ac:dyDescent="0.25">
      <c r="A2264">
        <v>2531</v>
      </c>
      <c r="H2264">
        <v>220.90807699999999</v>
      </c>
      <c r="I2264" s="4">
        <v>4</v>
      </c>
      <c r="P2264">
        <v>1</v>
      </c>
      <c r="Q2264" t="str">
        <f>CONCATENATE(C2264,E2264,G2264,I2264)</f>
        <v>4</v>
      </c>
    </row>
    <row r="2265" spans="1:17" x14ac:dyDescent="0.25">
      <c r="A2265">
        <v>2532</v>
      </c>
      <c r="F2265">
        <v>215.031432</v>
      </c>
      <c r="G2265" s="2">
        <v>3</v>
      </c>
      <c r="H2265">
        <v>220.939809</v>
      </c>
      <c r="I2265" s="4">
        <v>4</v>
      </c>
      <c r="P2265">
        <v>2</v>
      </c>
      <c r="Q2265" t="str">
        <f>CONCATENATE(C2265,E2265,G2265,I2265)</f>
        <v>34</v>
      </c>
    </row>
    <row r="2266" spans="1:17" x14ac:dyDescent="0.25">
      <c r="A2266">
        <v>2533</v>
      </c>
      <c r="D2266">
        <v>202.31984199999999</v>
      </c>
      <c r="E2266" s="5">
        <v>2</v>
      </c>
      <c r="F2266">
        <v>214.92730800000001</v>
      </c>
      <c r="G2266" s="2">
        <v>3</v>
      </c>
      <c r="H2266">
        <v>221.12757199999999</v>
      </c>
      <c r="I2266" s="4">
        <v>4</v>
      </c>
      <c r="P2266">
        <v>3</v>
      </c>
      <c r="Q2266" t="str">
        <f>CONCATENATE(C2266,E2266,G2266,I2266)</f>
        <v>234</v>
      </c>
    </row>
    <row r="2267" spans="1:17" x14ac:dyDescent="0.25">
      <c r="A2267">
        <v>2534</v>
      </c>
      <c r="D2267">
        <v>202.30380099999999</v>
      </c>
      <c r="E2267" s="5">
        <v>2</v>
      </c>
      <c r="F2267">
        <v>214.91296499999999</v>
      </c>
      <c r="G2267" s="2">
        <v>3</v>
      </c>
      <c r="H2267">
        <v>220.980932</v>
      </c>
      <c r="I2267" s="4">
        <v>4</v>
      </c>
      <c r="P2267">
        <v>3</v>
      </c>
      <c r="Q2267" t="str">
        <f>CONCATENATE(C2267,E2267,G2267,I2267)</f>
        <v>234</v>
      </c>
    </row>
    <row r="2268" spans="1:17" x14ac:dyDescent="0.25">
      <c r="A2268">
        <v>2535</v>
      </c>
      <c r="D2268">
        <v>202.30416400000001</v>
      </c>
      <c r="E2268" s="5">
        <v>2</v>
      </c>
      <c r="F2268">
        <v>214.95419100000001</v>
      </c>
      <c r="G2268" s="2">
        <v>3</v>
      </c>
      <c r="P2268">
        <v>2</v>
      </c>
      <c r="Q2268" t="str">
        <f>CONCATENATE(C2268,E2268,G2268,I2268)</f>
        <v>23</v>
      </c>
    </row>
    <row r="2269" spans="1:17" x14ac:dyDescent="0.25">
      <c r="A2269">
        <v>2536</v>
      </c>
      <c r="D2269">
        <v>202.343715</v>
      </c>
      <c r="E2269" s="5">
        <v>2</v>
      </c>
      <c r="F2269">
        <v>214.97219799999999</v>
      </c>
      <c r="G2269" s="2">
        <v>3</v>
      </c>
      <c r="P2269">
        <v>2</v>
      </c>
      <c r="Q2269" t="str">
        <f>CONCATENATE(C2269,E2269,G2269,I2269)</f>
        <v>23</v>
      </c>
    </row>
    <row r="2270" spans="1:17" x14ac:dyDescent="0.25">
      <c r="A2270">
        <v>2537</v>
      </c>
      <c r="D2270">
        <v>202.32681199999999</v>
      </c>
      <c r="E2270" s="5">
        <v>2</v>
      </c>
      <c r="F2270">
        <v>214.96956700000001</v>
      </c>
      <c r="G2270" s="2">
        <v>3</v>
      </c>
      <c r="P2270">
        <v>2</v>
      </c>
      <c r="Q2270" t="str">
        <f>CONCATENATE(C2270,E2270,G2270,I2270)</f>
        <v>23</v>
      </c>
    </row>
    <row r="2271" spans="1:17" x14ac:dyDescent="0.25">
      <c r="A2271">
        <v>2538</v>
      </c>
      <c r="D2271">
        <v>202.32503399999999</v>
      </c>
      <c r="E2271" s="5">
        <v>2</v>
      </c>
      <c r="F2271">
        <v>214.97735800000001</v>
      </c>
      <c r="G2271" s="2">
        <v>3</v>
      </c>
      <c r="P2271">
        <v>2</v>
      </c>
      <c r="Q2271" t="str">
        <f>CONCATENATE(C2271,E2271,G2271,I2271)</f>
        <v>23</v>
      </c>
    </row>
    <row r="2272" spans="1:17" x14ac:dyDescent="0.25">
      <c r="A2272">
        <v>2539</v>
      </c>
      <c r="D2272">
        <v>202.34274600000001</v>
      </c>
      <c r="E2272" s="5">
        <v>2</v>
      </c>
      <c r="F2272">
        <v>214.987213</v>
      </c>
      <c r="G2272" s="2">
        <v>3</v>
      </c>
      <c r="P2272">
        <v>2</v>
      </c>
      <c r="Q2272" t="str">
        <f>CONCATENATE(C2272,E2272,G2272,I2272)</f>
        <v>23</v>
      </c>
    </row>
    <row r="2273" spans="1:17" x14ac:dyDescent="0.25">
      <c r="A2273">
        <v>2540</v>
      </c>
      <c r="D2273">
        <v>202.34763599999999</v>
      </c>
      <c r="E2273" s="5">
        <v>2</v>
      </c>
      <c r="F2273">
        <v>214.969773</v>
      </c>
      <c r="G2273" s="2">
        <v>3</v>
      </c>
      <c r="P2273">
        <v>2</v>
      </c>
      <c r="Q2273" t="str">
        <f>CONCATENATE(C2273,E2273,G2273,I2273)</f>
        <v>23</v>
      </c>
    </row>
    <row r="2274" spans="1:17" x14ac:dyDescent="0.25">
      <c r="A2274">
        <v>2541</v>
      </c>
      <c r="D2274">
        <v>202.34182999999999</v>
      </c>
      <c r="E2274" s="5">
        <v>2</v>
      </c>
      <c r="F2274">
        <v>215.02374399999999</v>
      </c>
      <c r="G2274" s="2">
        <v>3</v>
      </c>
      <c r="P2274">
        <v>2</v>
      </c>
      <c r="Q2274" t="str">
        <f>CONCATENATE(C2274,E2274,G2274,I2274)</f>
        <v>23</v>
      </c>
    </row>
    <row r="2275" spans="1:17" x14ac:dyDescent="0.25">
      <c r="A2275">
        <v>2542</v>
      </c>
      <c r="D2275">
        <v>202.270308</v>
      </c>
      <c r="E2275" s="5">
        <v>2</v>
      </c>
      <c r="F2275">
        <v>215.031432</v>
      </c>
      <c r="G2275" s="2">
        <v>3</v>
      </c>
      <c r="P2275">
        <v>2</v>
      </c>
      <c r="Q2275" t="str">
        <f>CONCATENATE(C2275,E2275,G2275,I2275)</f>
        <v>23</v>
      </c>
    </row>
    <row r="2276" spans="1:17" x14ac:dyDescent="0.25">
      <c r="A2276">
        <v>2543</v>
      </c>
      <c r="D2276">
        <v>202.31984199999999</v>
      </c>
      <c r="E2276" s="5">
        <v>2</v>
      </c>
      <c r="P2276">
        <v>1</v>
      </c>
      <c r="Q2276" t="str">
        <f>CONCATENATE(C2276,E2276,G2276,I2276)</f>
        <v>2</v>
      </c>
    </row>
    <row r="2277" spans="1:17" x14ac:dyDescent="0.25">
      <c r="A2277">
        <v>2544</v>
      </c>
      <c r="B2277">
        <v>193.41963099999998</v>
      </c>
      <c r="C2277" s="3">
        <v>1</v>
      </c>
      <c r="P2277">
        <v>1</v>
      </c>
      <c r="Q2277" t="str">
        <f>CONCATENATE(C2277,E2277,G2277,I2277)</f>
        <v>1</v>
      </c>
    </row>
    <row r="2278" spans="1:17" x14ac:dyDescent="0.25">
      <c r="A2278">
        <v>2545</v>
      </c>
      <c r="B2278">
        <v>193.406802</v>
      </c>
      <c r="C2278" s="3">
        <v>1</v>
      </c>
      <c r="P2278">
        <v>1</v>
      </c>
      <c r="Q2278" t="str">
        <f>CONCATENATE(C2278,E2278,G2278,I2278)</f>
        <v>1</v>
      </c>
    </row>
    <row r="2279" spans="1:17" x14ac:dyDescent="0.25">
      <c r="A2279">
        <v>2546</v>
      </c>
      <c r="B2279">
        <v>193.40919400000001</v>
      </c>
      <c r="C2279" s="3">
        <v>1</v>
      </c>
      <c r="P2279">
        <v>1</v>
      </c>
      <c r="Q2279" t="str">
        <f>CONCATENATE(C2279,E2279,G2279,I2279)</f>
        <v>1</v>
      </c>
    </row>
    <row r="2280" spans="1:17" x14ac:dyDescent="0.25">
      <c r="A2280">
        <v>2547</v>
      </c>
      <c r="B2280">
        <v>193.43022099999999</v>
      </c>
      <c r="C2280" s="3">
        <v>1</v>
      </c>
      <c r="P2280">
        <v>1</v>
      </c>
      <c r="Q2280" t="str">
        <f>CONCATENATE(C2280,E2280,G2280,I2280)</f>
        <v>1</v>
      </c>
    </row>
    <row r="2281" spans="1:17" x14ac:dyDescent="0.25">
      <c r="A2281">
        <v>2548</v>
      </c>
      <c r="B2281">
        <v>193.39977500000001</v>
      </c>
      <c r="C2281" s="3">
        <v>1</v>
      </c>
      <c r="H2281">
        <v>198.97663</v>
      </c>
      <c r="I2281" s="4">
        <v>4</v>
      </c>
      <c r="P2281">
        <v>2</v>
      </c>
      <c r="Q2281" t="str">
        <f>CONCATENATE(C2281,E2281,G2281,I2281)</f>
        <v>14</v>
      </c>
    </row>
    <row r="2282" spans="1:17" x14ac:dyDescent="0.25">
      <c r="A2282">
        <v>2549</v>
      </c>
      <c r="B2282">
        <v>193.396522</v>
      </c>
      <c r="C2282" s="3">
        <v>1</v>
      </c>
      <c r="H2282">
        <v>198.94797</v>
      </c>
      <c r="I2282" s="4">
        <v>4</v>
      </c>
      <c r="P2282">
        <v>2</v>
      </c>
      <c r="Q2282" t="str">
        <f>CONCATENATE(C2282,E2282,G2282,I2282)</f>
        <v>14</v>
      </c>
    </row>
    <row r="2283" spans="1:17" x14ac:dyDescent="0.25">
      <c r="A2283">
        <v>2550</v>
      </c>
      <c r="B2283">
        <v>193.40349499999999</v>
      </c>
      <c r="C2283" s="3">
        <v>1</v>
      </c>
      <c r="H2283">
        <v>198.965125</v>
      </c>
      <c r="I2283" s="4">
        <v>4</v>
      </c>
      <c r="P2283">
        <v>2</v>
      </c>
      <c r="Q2283" t="str">
        <f>CONCATENATE(C2283,E2283,G2283,I2283)</f>
        <v>14</v>
      </c>
    </row>
    <row r="2284" spans="1:17" x14ac:dyDescent="0.25">
      <c r="A2284">
        <v>2551</v>
      </c>
      <c r="B2284">
        <v>193.432254</v>
      </c>
      <c r="C2284" s="3">
        <v>1</v>
      </c>
      <c r="H2284">
        <v>198.98940899999999</v>
      </c>
      <c r="I2284" s="4">
        <v>4</v>
      </c>
      <c r="P2284">
        <v>2</v>
      </c>
      <c r="Q2284" t="str">
        <f>CONCATENATE(C2284,E2284,G2284,I2284)</f>
        <v>14</v>
      </c>
    </row>
    <row r="2285" spans="1:17" x14ac:dyDescent="0.25">
      <c r="A2285">
        <v>2552</v>
      </c>
      <c r="B2285">
        <v>193.41963099999998</v>
      </c>
      <c r="C2285" s="3">
        <v>1</v>
      </c>
      <c r="H2285">
        <v>198.960849</v>
      </c>
      <c r="I2285" s="4">
        <v>4</v>
      </c>
      <c r="P2285">
        <v>2</v>
      </c>
      <c r="Q2285" t="str">
        <f>CONCATENATE(C2285,E2285,G2285,I2285)</f>
        <v>14</v>
      </c>
    </row>
    <row r="2286" spans="1:17" x14ac:dyDescent="0.25">
      <c r="A2286">
        <v>2553</v>
      </c>
      <c r="F2286">
        <v>194.007476</v>
      </c>
      <c r="G2286" s="2">
        <v>3</v>
      </c>
      <c r="H2286">
        <v>198.925826</v>
      </c>
      <c r="I2286" s="4">
        <v>4</v>
      </c>
      <c r="P2286">
        <v>2</v>
      </c>
      <c r="Q2286" t="str">
        <f>CONCATENATE(C2286,E2286,G2286,I2286)</f>
        <v>34</v>
      </c>
    </row>
    <row r="2287" spans="1:17" x14ac:dyDescent="0.25">
      <c r="A2287">
        <v>2554</v>
      </c>
      <c r="F2287">
        <v>193.98349999999999</v>
      </c>
      <c r="G2287" s="2">
        <v>3</v>
      </c>
      <c r="H2287">
        <v>198.935348</v>
      </c>
      <c r="I2287" s="4">
        <v>4</v>
      </c>
      <c r="P2287">
        <v>2</v>
      </c>
      <c r="Q2287" t="str">
        <f>CONCATENATE(C2287,E2287,G2287,I2287)</f>
        <v>34</v>
      </c>
    </row>
    <row r="2288" spans="1:17" x14ac:dyDescent="0.25">
      <c r="A2288">
        <v>2555</v>
      </c>
      <c r="F2288">
        <v>193.98706300000001</v>
      </c>
      <c r="G2288" s="2">
        <v>3</v>
      </c>
      <c r="H2288">
        <v>198.982585</v>
      </c>
      <c r="I2288" s="4">
        <v>4</v>
      </c>
      <c r="P2288">
        <v>2</v>
      </c>
      <c r="Q2288" t="str">
        <f>CONCATENATE(C2288,E2288,G2288,I2288)</f>
        <v>34</v>
      </c>
    </row>
    <row r="2289" spans="1:17" x14ac:dyDescent="0.25">
      <c r="A2289">
        <v>2556</v>
      </c>
      <c r="F2289">
        <v>194.03506400000001</v>
      </c>
      <c r="G2289" s="2">
        <v>3</v>
      </c>
      <c r="H2289">
        <v>198.97871699999999</v>
      </c>
      <c r="I2289" s="4">
        <v>4</v>
      </c>
      <c r="P2289">
        <v>2</v>
      </c>
      <c r="Q2289" t="str">
        <f>CONCATENATE(C2289,E2289,G2289,I2289)</f>
        <v>34</v>
      </c>
    </row>
    <row r="2290" spans="1:17" x14ac:dyDescent="0.25">
      <c r="A2290">
        <v>2557</v>
      </c>
      <c r="F2290">
        <v>194.052527</v>
      </c>
      <c r="G2290" s="2">
        <v>3</v>
      </c>
      <c r="H2290">
        <v>198.931479</v>
      </c>
      <c r="I2290" s="4">
        <v>4</v>
      </c>
      <c r="P2290">
        <v>2</v>
      </c>
      <c r="Q2290" t="str">
        <f>CONCATENATE(C2290,E2290,G2290,I2290)</f>
        <v>34</v>
      </c>
    </row>
    <row r="2291" spans="1:17" x14ac:dyDescent="0.25">
      <c r="A2291">
        <v>2558</v>
      </c>
      <c r="F2291">
        <v>194.03740999999999</v>
      </c>
      <c r="G2291" s="2">
        <v>3</v>
      </c>
      <c r="H2291">
        <v>198.97663</v>
      </c>
      <c r="I2291" s="4">
        <v>4</v>
      </c>
      <c r="P2291">
        <v>2</v>
      </c>
      <c r="Q2291" t="str">
        <f>CONCATENATE(C2291,E2291,G2291,I2291)</f>
        <v>34</v>
      </c>
    </row>
    <row r="2292" spans="1:17" x14ac:dyDescent="0.25">
      <c r="A2292">
        <v>2559</v>
      </c>
      <c r="D2292">
        <v>176.728015</v>
      </c>
      <c r="E2292" s="5">
        <v>2</v>
      </c>
      <c r="F2292">
        <v>194.071414</v>
      </c>
      <c r="G2292" s="2">
        <v>3</v>
      </c>
      <c r="P2292">
        <v>2</v>
      </c>
      <c r="Q2292" t="str">
        <f>CONCATENATE(C2292,E2292,G2292,I2292)</f>
        <v>23</v>
      </c>
    </row>
    <row r="2293" spans="1:17" x14ac:dyDescent="0.25">
      <c r="A2293">
        <v>2560</v>
      </c>
      <c r="D2293">
        <v>176.691619</v>
      </c>
      <c r="E2293" s="5">
        <v>2</v>
      </c>
      <c r="F2293">
        <v>194.07517899999999</v>
      </c>
      <c r="G2293" s="2">
        <v>3</v>
      </c>
      <c r="P2293">
        <v>2</v>
      </c>
      <c r="Q2293" t="str">
        <f>CONCATENATE(C2293,E2293,G2293,I2293)</f>
        <v>23</v>
      </c>
    </row>
    <row r="2294" spans="1:17" x14ac:dyDescent="0.25">
      <c r="A2294">
        <v>2561</v>
      </c>
      <c r="D2294">
        <v>176.72562299999998</v>
      </c>
      <c r="E2294" s="5">
        <v>2</v>
      </c>
      <c r="F2294">
        <v>193.99251100000001</v>
      </c>
      <c r="G2294" s="2">
        <v>3</v>
      </c>
      <c r="P2294">
        <v>2</v>
      </c>
      <c r="Q2294" t="str">
        <f>CONCATENATE(C2294,E2294,G2294,I2294)</f>
        <v>23</v>
      </c>
    </row>
    <row r="2295" spans="1:17" x14ac:dyDescent="0.25">
      <c r="A2295">
        <v>2562</v>
      </c>
      <c r="D2295">
        <v>176.74405000000002</v>
      </c>
      <c r="E2295" s="5">
        <v>2</v>
      </c>
      <c r="F2295">
        <v>194.007476</v>
      </c>
      <c r="G2295" s="2">
        <v>3</v>
      </c>
      <c r="P2295">
        <v>2</v>
      </c>
      <c r="Q2295" t="str">
        <f>CONCATENATE(C2295,E2295,G2295,I2295)</f>
        <v>23</v>
      </c>
    </row>
    <row r="2296" spans="1:17" x14ac:dyDescent="0.25">
      <c r="A2296">
        <v>2563</v>
      </c>
      <c r="D2296">
        <v>176.74628899999999</v>
      </c>
      <c r="E2296" s="5">
        <v>2</v>
      </c>
      <c r="P2296">
        <v>1</v>
      </c>
      <c r="Q2296" t="str">
        <f>CONCATENATE(C2296,E2296,G2296,I2296)</f>
        <v>2</v>
      </c>
    </row>
    <row r="2297" spans="1:17" x14ac:dyDescent="0.25">
      <c r="A2297">
        <v>2564</v>
      </c>
      <c r="D2297">
        <v>176.73208699999998</v>
      </c>
      <c r="E2297" s="5">
        <v>2</v>
      </c>
      <c r="P2297">
        <v>1</v>
      </c>
      <c r="Q2297" t="str">
        <f>CONCATENATE(C2297,E2297,G2297,I2297)</f>
        <v>2</v>
      </c>
    </row>
    <row r="2298" spans="1:17" x14ac:dyDescent="0.25">
      <c r="A2298">
        <v>2565</v>
      </c>
      <c r="D2298">
        <v>176.73977400000001</v>
      </c>
      <c r="E2298" s="5">
        <v>2</v>
      </c>
      <c r="P2298">
        <v>1</v>
      </c>
      <c r="Q2298" t="str">
        <f>CONCATENATE(C2298,E2298,G2298,I2298)</f>
        <v>2</v>
      </c>
    </row>
    <row r="2299" spans="1:17" x14ac:dyDescent="0.25">
      <c r="A2299">
        <v>2566</v>
      </c>
      <c r="B2299">
        <v>170.23920699999999</v>
      </c>
      <c r="C2299" s="3">
        <v>1</v>
      </c>
      <c r="D2299">
        <v>176.73147499999999</v>
      </c>
      <c r="E2299" s="5">
        <v>2</v>
      </c>
      <c r="P2299">
        <v>2</v>
      </c>
      <c r="Q2299" t="str">
        <f>CONCATENATE(C2299,E2299,G2299,I2299)</f>
        <v>12</v>
      </c>
    </row>
    <row r="2300" spans="1:17" x14ac:dyDescent="0.25">
      <c r="A2300">
        <v>2567</v>
      </c>
      <c r="B2300">
        <v>170.21894700000001</v>
      </c>
      <c r="C2300" s="3">
        <v>1</v>
      </c>
      <c r="D2300">
        <v>176.68779999999998</v>
      </c>
      <c r="E2300" s="5">
        <v>2</v>
      </c>
      <c r="P2300">
        <v>2</v>
      </c>
      <c r="Q2300" t="str">
        <f>CONCATENATE(C2300,E2300,G2300,I2300)</f>
        <v>12</v>
      </c>
    </row>
    <row r="2301" spans="1:17" x14ac:dyDescent="0.25">
      <c r="A2301">
        <v>2568</v>
      </c>
      <c r="B2301">
        <v>170.19201900000002</v>
      </c>
      <c r="C2301" s="3">
        <v>1</v>
      </c>
      <c r="D2301">
        <v>176.728015</v>
      </c>
      <c r="E2301" s="5">
        <v>2</v>
      </c>
      <c r="P2301">
        <v>2</v>
      </c>
      <c r="Q2301" t="str">
        <f>CONCATENATE(C2301,E2301,G2301,I2301)</f>
        <v>12</v>
      </c>
    </row>
    <row r="2302" spans="1:17" x14ac:dyDescent="0.25">
      <c r="A2302">
        <v>2569</v>
      </c>
      <c r="B2302">
        <v>170.21711399999998</v>
      </c>
      <c r="C2302" s="3">
        <v>1</v>
      </c>
      <c r="P2302">
        <v>1</v>
      </c>
      <c r="Q2302" t="str">
        <f>CONCATENATE(C2302,E2302,G2302,I2302)</f>
        <v>1</v>
      </c>
    </row>
    <row r="2303" spans="1:17" x14ac:dyDescent="0.25">
      <c r="A2303">
        <v>2570</v>
      </c>
      <c r="B2303">
        <v>170.22067699999999</v>
      </c>
      <c r="C2303" s="3">
        <v>1</v>
      </c>
      <c r="P2303">
        <v>1</v>
      </c>
      <c r="Q2303" t="str">
        <f>CONCATENATE(C2303,E2303,G2303,I2303)</f>
        <v>1</v>
      </c>
    </row>
    <row r="2304" spans="1:17" x14ac:dyDescent="0.25">
      <c r="A2304">
        <v>2571</v>
      </c>
      <c r="B2304">
        <v>170.217521</v>
      </c>
      <c r="C2304" s="3">
        <v>1</v>
      </c>
      <c r="P2304">
        <v>1</v>
      </c>
      <c r="Q2304" t="str">
        <f>CONCATENATE(C2304,E2304,G2304,I2304)</f>
        <v>1</v>
      </c>
    </row>
    <row r="2305" spans="1:17" x14ac:dyDescent="0.25">
      <c r="A2305">
        <v>2572</v>
      </c>
      <c r="B2305">
        <v>170.242413</v>
      </c>
      <c r="C2305" s="3">
        <v>1</v>
      </c>
      <c r="H2305">
        <v>172.74681799999999</v>
      </c>
      <c r="I2305" s="4">
        <v>4</v>
      </c>
      <c r="P2305">
        <v>2</v>
      </c>
      <c r="Q2305" t="str">
        <f>CONCATENATE(C2305,E2305,G2305,I2305)</f>
        <v>14</v>
      </c>
    </row>
    <row r="2306" spans="1:17" x14ac:dyDescent="0.25">
      <c r="A2306">
        <v>2573</v>
      </c>
      <c r="B2306">
        <v>170.27621600000001</v>
      </c>
      <c r="C2306" s="3">
        <v>1</v>
      </c>
      <c r="H2306">
        <v>172.71520699999999</v>
      </c>
      <c r="I2306" s="4">
        <v>4</v>
      </c>
      <c r="P2306">
        <v>2</v>
      </c>
      <c r="Q2306" t="str">
        <f>CONCATENATE(C2306,E2306,G2306,I2306)</f>
        <v>14</v>
      </c>
    </row>
    <row r="2307" spans="1:17" x14ac:dyDescent="0.25">
      <c r="A2307">
        <v>2574</v>
      </c>
      <c r="B2307">
        <v>170.23920699999999</v>
      </c>
      <c r="C2307" s="3">
        <v>1</v>
      </c>
      <c r="H2307">
        <v>172.71006699999998</v>
      </c>
      <c r="I2307" s="4">
        <v>4</v>
      </c>
      <c r="P2307">
        <v>2</v>
      </c>
      <c r="Q2307" t="str">
        <f>CONCATENATE(C2307,E2307,G2307,I2307)</f>
        <v>14</v>
      </c>
    </row>
    <row r="2308" spans="1:17" x14ac:dyDescent="0.25">
      <c r="A2308">
        <v>2575</v>
      </c>
      <c r="F2308">
        <v>170.02576299999998</v>
      </c>
      <c r="G2308" s="2">
        <v>3</v>
      </c>
      <c r="H2308">
        <v>172.72543999999999</v>
      </c>
      <c r="I2308" s="4">
        <v>4</v>
      </c>
      <c r="P2308">
        <v>2</v>
      </c>
      <c r="Q2308" t="str">
        <f>CONCATENATE(C2308,E2308,G2308,I2308)</f>
        <v>34</v>
      </c>
    </row>
    <row r="2309" spans="1:17" x14ac:dyDescent="0.25">
      <c r="A2309">
        <v>2576</v>
      </c>
      <c r="F2309">
        <v>169.98539599999998</v>
      </c>
      <c r="G2309" s="2">
        <v>3</v>
      </c>
      <c r="H2309">
        <v>172.740048</v>
      </c>
      <c r="I2309" s="4">
        <v>4</v>
      </c>
      <c r="P2309">
        <v>2</v>
      </c>
      <c r="Q2309" t="str">
        <f>CONCATENATE(C2309,E2309,G2309,I2309)</f>
        <v>34</v>
      </c>
    </row>
    <row r="2310" spans="1:17" x14ac:dyDescent="0.25">
      <c r="A2310">
        <v>2577</v>
      </c>
      <c r="F2310">
        <v>169.93785199999999</v>
      </c>
      <c r="G2310" s="2">
        <v>3</v>
      </c>
      <c r="H2310">
        <v>172.721621</v>
      </c>
      <c r="I2310" s="4">
        <v>4</v>
      </c>
      <c r="P2310">
        <v>2</v>
      </c>
      <c r="Q2310" t="str">
        <f>CONCATENATE(C2310,E2310,G2310,I2310)</f>
        <v>34</v>
      </c>
    </row>
    <row r="2311" spans="1:17" x14ac:dyDescent="0.25">
      <c r="A2311">
        <v>2578</v>
      </c>
      <c r="F2311">
        <v>169.957705</v>
      </c>
      <c r="G2311" s="2">
        <v>3</v>
      </c>
      <c r="H2311">
        <v>172.71994100000001</v>
      </c>
      <c r="I2311" s="4">
        <v>4</v>
      </c>
      <c r="P2311">
        <v>2</v>
      </c>
      <c r="Q2311" t="str">
        <f>CONCATENATE(C2311,E2311,G2311,I2311)</f>
        <v>34</v>
      </c>
    </row>
    <row r="2312" spans="1:17" x14ac:dyDescent="0.25">
      <c r="A2312">
        <v>2579</v>
      </c>
      <c r="F2312">
        <v>169.99211600000001</v>
      </c>
      <c r="G2312" s="2">
        <v>3</v>
      </c>
      <c r="H2312">
        <v>172.71540899999999</v>
      </c>
      <c r="I2312" s="4">
        <v>4</v>
      </c>
      <c r="P2312">
        <v>2</v>
      </c>
      <c r="Q2312" t="str">
        <f>CONCATENATE(C2312,E2312,G2312,I2312)</f>
        <v>34</v>
      </c>
    </row>
    <row r="2313" spans="1:17" x14ac:dyDescent="0.25">
      <c r="A2313">
        <v>2580</v>
      </c>
      <c r="D2313">
        <v>156.25648000000001</v>
      </c>
      <c r="E2313" s="5">
        <v>2</v>
      </c>
      <c r="F2313">
        <v>169.99461099999999</v>
      </c>
      <c r="G2313" s="2">
        <v>3</v>
      </c>
      <c r="H2313">
        <v>172.69815299999999</v>
      </c>
      <c r="I2313" s="4">
        <v>4</v>
      </c>
      <c r="P2313">
        <v>3</v>
      </c>
      <c r="Q2313" t="str">
        <f>CONCATENATE(C2313,E2313,G2313,I2313)</f>
        <v>234</v>
      </c>
    </row>
    <row r="2314" spans="1:17" x14ac:dyDescent="0.25">
      <c r="A2314">
        <v>2581</v>
      </c>
      <c r="D2314">
        <v>156.20740799999999</v>
      </c>
      <c r="E2314" s="5">
        <v>2</v>
      </c>
      <c r="F2314">
        <v>170.012427</v>
      </c>
      <c r="G2314" s="2">
        <v>3</v>
      </c>
      <c r="H2314">
        <v>172.74681799999999</v>
      </c>
      <c r="I2314" s="4">
        <v>4</v>
      </c>
      <c r="P2314">
        <v>3</v>
      </c>
      <c r="Q2314" t="str">
        <f>CONCATENATE(C2314,E2314,G2314,I2314)</f>
        <v>234</v>
      </c>
    </row>
    <row r="2315" spans="1:17" x14ac:dyDescent="0.25">
      <c r="A2315">
        <v>2582</v>
      </c>
      <c r="D2315">
        <v>156.21428</v>
      </c>
      <c r="E2315" s="5">
        <v>2</v>
      </c>
      <c r="F2315">
        <v>170.041495</v>
      </c>
      <c r="G2315" s="2">
        <v>3</v>
      </c>
      <c r="P2315">
        <v>2</v>
      </c>
      <c r="Q2315" t="str">
        <f>CONCATENATE(C2315,E2315,G2315,I2315)</f>
        <v>23</v>
      </c>
    </row>
    <row r="2316" spans="1:17" x14ac:dyDescent="0.25">
      <c r="A2316">
        <v>2583</v>
      </c>
      <c r="D2316">
        <v>156.21753799999999</v>
      </c>
      <c r="E2316" s="5">
        <v>2</v>
      </c>
      <c r="F2316">
        <v>170.02576299999998</v>
      </c>
      <c r="G2316" s="2">
        <v>3</v>
      </c>
      <c r="P2316">
        <v>2</v>
      </c>
      <c r="Q2316" t="str">
        <f>CONCATENATE(C2316,E2316,G2316,I2316)</f>
        <v>23</v>
      </c>
    </row>
    <row r="2317" spans="1:17" x14ac:dyDescent="0.25">
      <c r="A2317">
        <v>2584</v>
      </c>
      <c r="D2317">
        <v>156.185824</v>
      </c>
      <c r="E2317" s="5">
        <v>2</v>
      </c>
      <c r="P2317">
        <v>1</v>
      </c>
      <c r="Q2317" t="str">
        <f>CONCATENATE(C2317,E2317,G2317,I2317)</f>
        <v>2</v>
      </c>
    </row>
    <row r="2318" spans="1:17" x14ac:dyDescent="0.25">
      <c r="A2318">
        <v>2585</v>
      </c>
      <c r="D2318">
        <v>156.220643</v>
      </c>
      <c r="E2318" s="5">
        <v>2</v>
      </c>
      <c r="P2318">
        <v>1</v>
      </c>
      <c r="Q2318" t="str">
        <f>CONCATENATE(C2318,E2318,G2318,I2318)</f>
        <v>2</v>
      </c>
    </row>
    <row r="2319" spans="1:17" x14ac:dyDescent="0.25">
      <c r="A2319">
        <v>2586</v>
      </c>
      <c r="D2319">
        <v>156.263454</v>
      </c>
      <c r="E2319" s="5">
        <v>2</v>
      </c>
      <c r="P2319">
        <v>1</v>
      </c>
      <c r="Q2319" t="str">
        <f>CONCATENATE(C2319,E2319,G2319,I2319)</f>
        <v>2</v>
      </c>
    </row>
    <row r="2320" spans="1:17" x14ac:dyDescent="0.25">
      <c r="A2320">
        <v>2587</v>
      </c>
      <c r="D2320">
        <v>156.19524200000001</v>
      </c>
      <c r="E2320" s="5">
        <v>2</v>
      </c>
      <c r="P2320">
        <v>1</v>
      </c>
      <c r="Q2320" t="str">
        <f>CONCATENATE(C2320,E2320,G2320,I2320)</f>
        <v>2</v>
      </c>
    </row>
    <row r="2321" spans="1:17" x14ac:dyDescent="0.25">
      <c r="A2321">
        <v>2588</v>
      </c>
      <c r="B2321">
        <v>150.938478</v>
      </c>
      <c r="C2321" s="3">
        <v>1</v>
      </c>
      <c r="D2321">
        <v>156.25648000000001</v>
      </c>
      <c r="E2321" s="5">
        <v>2</v>
      </c>
      <c r="P2321">
        <v>2</v>
      </c>
      <c r="Q2321" t="str">
        <f>CONCATENATE(C2321,E2321,G2321,I2321)</f>
        <v>12</v>
      </c>
    </row>
    <row r="2322" spans="1:17" x14ac:dyDescent="0.25">
      <c r="A2322">
        <v>2589</v>
      </c>
      <c r="B2322">
        <v>151.01030399999999</v>
      </c>
      <c r="C2322" s="3">
        <v>1</v>
      </c>
      <c r="D2322">
        <v>156.25648000000001</v>
      </c>
      <c r="E2322" s="5">
        <v>2</v>
      </c>
      <c r="P2322">
        <v>2</v>
      </c>
      <c r="Q2322" t="str">
        <f>CONCATENATE(C2322,E2322,G2322,I2322)</f>
        <v>12</v>
      </c>
    </row>
    <row r="2323" spans="1:17" x14ac:dyDescent="0.25">
      <c r="A2323">
        <v>2590</v>
      </c>
      <c r="B2323">
        <v>151.024914</v>
      </c>
      <c r="C2323" s="3">
        <v>1</v>
      </c>
      <c r="P2323">
        <v>1</v>
      </c>
      <c r="Q2323" t="str">
        <f>CONCATENATE(C2323,E2323,G2323,I2323)</f>
        <v>1</v>
      </c>
    </row>
    <row r="2324" spans="1:17" x14ac:dyDescent="0.25">
      <c r="A2324">
        <v>2591</v>
      </c>
      <c r="B2324">
        <v>150.965304</v>
      </c>
      <c r="C2324" s="3">
        <v>1</v>
      </c>
      <c r="P2324">
        <v>1</v>
      </c>
      <c r="Q2324" t="str">
        <f>CONCATENATE(C2324,E2324,G2324,I2324)</f>
        <v>1</v>
      </c>
    </row>
    <row r="2325" spans="1:17" x14ac:dyDescent="0.25">
      <c r="A2325">
        <v>2592</v>
      </c>
      <c r="B2325">
        <v>150.938478</v>
      </c>
      <c r="C2325" s="3">
        <v>1</v>
      </c>
      <c r="P2325">
        <v>1</v>
      </c>
      <c r="Q2325" t="str">
        <f>CONCATENATE(C2325,E2325,G2325,I2325)</f>
        <v>1</v>
      </c>
    </row>
    <row r="2326" spans="1:17" x14ac:dyDescent="0.25">
      <c r="A2326">
        <v>2593</v>
      </c>
      <c r="B2326">
        <v>150.97131100000001</v>
      </c>
      <c r="C2326" s="3">
        <v>1</v>
      </c>
      <c r="P2326">
        <v>1</v>
      </c>
      <c r="Q2326" t="str">
        <f>CONCATENATE(C2326,E2326,G2326,I2326)</f>
        <v>1</v>
      </c>
    </row>
    <row r="2327" spans="1:17" x14ac:dyDescent="0.25">
      <c r="A2327">
        <v>2594</v>
      </c>
      <c r="B2327">
        <v>150.950491</v>
      </c>
      <c r="C2327" s="3">
        <v>1</v>
      </c>
      <c r="H2327">
        <v>152.93393800000001</v>
      </c>
      <c r="I2327" s="4">
        <v>4</v>
      </c>
      <c r="P2327">
        <v>2</v>
      </c>
      <c r="Q2327" t="str">
        <f>CONCATENATE(C2327,E2327,G2327,I2327)</f>
        <v>14</v>
      </c>
    </row>
    <row r="2328" spans="1:17" x14ac:dyDescent="0.25">
      <c r="A2328">
        <v>2595</v>
      </c>
      <c r="B2328">
        <v>150.87652700000001</v>
      </c>
      <c r="C2328" s="3">
        <v>1</v>
      </c>
      <c r="H2328">
        <v>152.82199900000001</v>
      </c>
      <c r="I2328" s="4">
        <v>4</v>
      </c>
      <c r="P2328">
        <v>2</v>
      </c>
      <c r="Q2328" t="str">
        <f>CONCATENATE(C2328,E2328,G2328,I2328)</f>
        <v>14</v>
      </c>
    </row>
    <row r="2329" spans="1:17" x14ac:dyDescent="0.25">
      <c r="A2329">
        <v>2596</v>
      </c>
      <c r="B2329">
        <v>150.938478</v>
      </c>
      <c r="C2329" s="3">
        <v>1</v>
      </c>
      <c r="H2329">
        <v>152.852439</v>
      </c>
      <c r="I2329" s="4">
        <v>4</v>
      </c>
      <c r="P2329">
        <v>2</v>
      </c>
      <c r="Q2329" t="str">
        <f>CONCATENATE(C2329,E2329,G2329,I2329)</f>
        <v>14</v>
      </c>
    </row>
    <row r="2330" spans="1:17" x14ac:dyDescent="0.25">
      <c r="A2330">
        <v>2597</v>
      </c>
      <c r="F2330">
        <v>150.88813299999998</v>
      </c>
      <c r="G2330" s="2">
        <v>3</v>
      </c>
      <c r="H2330">
        <v>152.913117</v>
      </c>
      <c r="I2330" s="4">
        <v>4</v>
      </c>
      <c r="P2330">
        <v>2</v>
      </c>
      <c r="Q2330" t="str">
        <f>CONCATENATE(C2330,E2330,G2330,I2330)</f>
        <v>34</v>
      </c>
    </row>
    <row r="2331" spans="1:17" x14ac:dyDescent="0.25">
      <c r="A2331">
        <v>2598</v>
      </c>
      <c r="F2331">
        <v>150.88813299999998</v>
      </c>
      <c r="G2331" s="2">
        <v>3</v>
      </c>
      <c r="H2331">
        <v>152.92416399999999</v>
      </c>
      <c r="I2331" s="4">
        <v>4</v>
      </c>
      <c r="P2331">
        <v>2</v>
      </c>
      <c r="Q2331" t="str">
        <f>CONCATENATE(C2331,E2331,G2331,I2331)</f>
        <v>34</v>
      </c>
    </row>
    <row r="2332" spans="1:17" x14ac:dyDescent="0.25">
      <c r="A2332">
        <v>2599</v>
      </c>
      <c r="F2332">
        <v>150.88813299999998</v>
      </c>
      <c r="G2332" s="2">
        <v>3</v>
      </c>
      <c r="H2332">
        <v>152.84057899999999</v>
      </c>
      <c r="I2332" s="4">
        <v>4</v>
      </c>
      <c r="P2332">
        <v>2</v>
      </c>
      <c r="Q2332" t="str">
        <f>CONCATENATE(C2332,E2332,G2332,I2332)</f>
        <v>34</v>
      </c>
    </row>
    <row r="2333" spans="1:17" x14ac:dyDescent="0.25">
      <c r="A2333">
        <v>2600</v>
      </c>
      <c r="F2333">
        <v>150.88813299999998</v>
      </c>
      <c r="G2333" s="2">
        <v>3</v>
      </c>
      <c r="H2333">
        <v>152.89784599999999</v>
      </c>
      <c r="I2333" s="4">
        <v>4</v>
      </c>
      <c r="P2333">
        <v>2</v>
      </c>
      <c r="Q2333" t="str">
        <f>CONCATENATE(C2333,E2333,G2333,I2333)</f>
        <v>34</v>
      </c>
    </row>
    <row r="2334" spans="1:17" x14ac:dyDescent="0.25">
      <c r="A2334">
        <v>2601</v>
      </c>
      <c r="F2334">
        <v>150.88813299999998</v>
      </c>
      <c r="G2334" s="2">
        <v>3</v>
      </c>
      <c r="H2334">
        <v>152.87320800000001</v>
      </c>
      <c r="I2334" s="4">
        <v>4</v>
      </c>
      <c r="P2334">
        <v>2</v>
      </c>
      <c r="Q2334" t="str">
        <f>CONCATENATE(C2334,E2334,G2334,I2334)</f>
        <v>34</v>
      </c>
    </row>
    <row r="2335" spans="1:17" x14ac:dyDescent="0.25">
      <c r="A2335">
        <v>2602</v>
      </c>
      <c r="D2335">
        <v>124.17437600000001</v>
      </c>
      <c r="E2335" s="5">
        <v>2</v>
      </c>
      <c r="F2335">
        <v>150.88813299999998</v>
      </c>
      <c r="G2335" s="2">
        <v>3</v>
      </c>
      <c r="H2335">
        <v>152.86536899999999</v>
      </c>
      <c r="I2335" s="4">
        <v>4</v>
      </c>
      <c r="P2335">
        <v>3</v>
      </c>
      <c r="Q2335" t="str">
        <f>CONCATENATE(C2335,E2335,G2335,I2335)</f>
        <v>234</v>
      </c>
    </row>
    <row r="2336" spans="1:17" x14ac:dyDescent="0.25">
      <c r="A2336">
        <v>2603</v>
      </c>
      <c r="D2336">
        <v>124.09426400000001</v>
      </c>
      <c r="E2336" s="5">
        <v>2</v>
      </c>
      <c r="F2336">
        <v>150.88813299999998</v>
      </c>
      <c r="G2336" s="2">
        <v>3</v>
      </c>
      <c r="H2336">
        <v>152.93393800000001</v>
      </c>
      <c r="I2336" s="4">
        <v>4</v>
      </c>
      <c r="P2336">
        <v>3</v>
      </c>
      <c r="Q2336" t="str">
        <f>CONCATENATE(C2336,E2336,G2336,I2336)</f>
        <v>234</v>
      </c>
    </row>
    <row r="2337" spans="1:17" x14ac:dyDescent="0.25">
      <c r="A2337">
        <v>2604</v>
      </c>
      <c r="D2337">
        <v>124.098117</v>
      </c>
      <c r="E2337" s="5">
        <v>2</v>
      </c>
      <c r="F2337">
        <v>150.88813299999998</v>
      </c>
      <c r="G2337" s="2">
        <v>3</v>
      </c>
      <c r="P2337">
        <v>2</v>
      </c>
      <c r="Q2337" t="str">
        <f>CONCATENATE(C2337,E2337,G2337,I2337)</f>
        <v>23</v>
      </c>
    </row>
    <row r="2338" spans="1:17" x14ac:dyDescent="0.25">
      <c r="A2338">
        <v>2605</v>
      </c>
      <c r="D2338">
        <v>124.11032800000001</v>
      </c>
      <c r="E2338" s="5">
        <v>2</v>
      </c>
      <c r="F2338">
        <v>150.88813299999998</v>
      </c>
      <c r="G2338" s="2">
        <v>3</v>
      </c>
      <c r="P2338">
        <v>2</v>
      </c>
      <c r="Q2338" t="str">
        <f>CONCATENATE(C2338,E2338,G2338,I2338)</f>
        <v>23</v>
      </c>
    </row>
    <row r="2339" spans="1:17" x14ac:dyDescent="0.25">
      <c r="A2339">
        <v>2606</v>
      </c>
      <c r="D2339">
        <v>124.13971600000001</v>
      </c>
      <c r="E2339" s="5">
        <v>2</v>
      </c>
      <c r="F2339">
        <v>150.88813299999998</v>
      </c>
      <c r="G2339" s="2">
        <v>3</v>
      </c>
      <c r="P2339">
        <v>2</v>
      </c>
      <c r="Q2339" t="str">
        <f>CONCATENATE(C2339,E2339,G2339,I2339)</f>
        <v>23</v>
      </c>
    </row>
    <row r="2340" spans="1:17" x14ac:dyDescent="0.25">
      <c r="A2340">
        <v>2607</v>
      </c>
      <c r="D2340">
        <v>124.08255700000001</v>
      </c>
      <c r="E2340" s="5">
        <v>2</v>
      </c>
      <c r="P2340">
        <v>1</v>
      </c>
      <c r="Q2340" t="str">
        <f>CONCATENATE(C2340,E2340,G2340,I2340)</f>
        <v>2</v>
      </c>
    </row>
    <row r="2341" spans="1:17" x14ac:dyDescent="0.25">
      <c r="A2341">
        <v>2608</v>
      </c>
      <c r="D2341">
        <v>124.098617</v>
      </c>
      <c r="E2341" s="5">
        <v>2</v>
      </c>
      <c r="P2341">
        <v>1</v>
      </c>
      <c r="Q2341" t="str">
        <f>CONCATENATE(C2341,E2341,G2341,I2341)</f>
        <v>2</v>
      </c>
    </row>
    <row r="2342" spans="1:17" x14ac:dyDescent="0.25">
      <c r="A2342">
        <v>2609</v>
      </c>
      <c r="D2342">
        <v>124.11757200000001</v>
      </c>
      <c r="E2342" s="5">
        <v>2</v>
      </c>
      <c r="P2342">
        <v>1</v>
      </c>
      <c r="Q2342" t="str">
        <f>CONCATENATE(C2342,E2342,G2342,I2342)</f>
        <v>2</v>
      </c>
    </row>
    <row r="2343" spans="1:17" x14ac:dyDescent="0.25">
      <c r="A2343">
        <v>2610</v>
      </c>
      <c r="B2343">
        <v>117.24959500000001</v>
      </c>
      <c r="C2343" s="3">
        <v>1</v>
      </c>
      <c r="D2343">
        <v>124.105563</v>
      </c>
      <c r="E2343" s="5">
        <v>2</v>
      </c>
      <c r="P2343">
        <v>2</v>
      </c>
      <c r="Q2343" t="str">
        <f>CONCATENATE(C2343,E2343,G2343,I2343)</f>
        <v>12</v>
      </c>
    </row>
    <row r="2344" spans="1:17" x14ac:dyDescent="0.25">
      <c r="A2344">
        <v>2611</v>
      </c>
      <c r="B2344">
        <v>117.31278900000001</v>
      </c>
      <c r="C2344" s="3">
        <v>1</v>
      </c>
      <c r="D2344">
        <v>124.084884</v>
      </c>
      <c r="E2344" s="5">
        <v>2</v>
      </c>
      <c r="P2344">
        <v>2</v>
      </c>
      <c r="Q2344" t="str">
        <f>CONCATENATE(C2344,E2344,G2344,I2344)</f>
        <v>12</v>
      </c>
    </row>
    <row r="2345" spans="1:17" x14ac:dyDescent="0.25">
      <c r="A2345">
        <v>2612</v>
      </c>
      <c r="B2345">
        <v>117.29956300000001</v>
      </c>
      <c r="C2345" s="3">
        <v>1</v>
      </c>
      <c r="D2345">
        <v>124.17437600000001</v>
      </c>
      <c r="E2345" s="5">
        <v>2</v>
      </c>
      <c r="P2345">
        <v>2</v>
      </c>
      <c r="Q2345" t="str">
        <f>CONCATENATE(C2345,E2345,G2345,I2345)</f>
        <v>12</v>
      </c>
    </row>
    <row r="2346" spans="1:17" x14ac:dyDescent="0.25">
      <c r="A2346">
        <v>2613</v>
      </c>
      <c r="B2346">
        <v>117.29956300000001</v>
      </c>
      <c r="C2346" s="3">
        <v>1</v>
      </c>
      <c r="P2346">
        <v>1</v>
      </c>
      <c r="Q2346" t="str">
        <f>CONCATENATE(C2346,E2346,G2346,I2346)</f>
        <v>1</v>
      </c>
    </row>
    <row r="2347" spans="1:17" x14ac:dyDescent="0.25">
      <c r="A2347">
        <v>2614</v>
      </c>
      <c r="B2347">
        <v>117.30265300000001</v>
      </c>
      <c r="C2347" s="3">
        <v>1</v>
      </c>
      <c r="P2347">
        <v>1</v>
      </c>
      <c r="Q2347" t="str">
        <f>CONCATENATE(C2347,E2347,G2347,I2347)</f>
        <v>1</v>
      </c>
    </row>
    <row r="2348" spans="1:17" x14ac:dyDescent="0.25">
      <c r="A2348">
        <v>2615</v>
      </c>
      <c r="B2348">
        <v>117.290389</v>
      </c>
      <c r="C2348" s="3">
        <v>1</v>
      </c>
      <c r="P2348">
        <v>1</v>
      </c>
      <c r="Q2348" t="str">
        <f>CONCATENATE(C2348,E2348,G2348,I2348)</f>
        <v>1</v>
      </c>
    </row>
    <row r="2349" spans="1:17" x14ac:dyDescent="0.25">
      <c r="A2349">
        <v>2616</v>
      </c>
      <c r="B2349">
        <v>117.33863400000001</v>
      </c>
      <c r="C2349" s="3">
        <v>1</v>
      </c>
      <c r="H2349">
        <v>120.48617800000001</v>
      </c>
      <c r="I2349" s="4">
        <v>4</v>
      </c>
      <c r="P2349">
        <v>2</v>
      </c>
      <c r="Q2349" t="str">
        <f>CONCATENATE(C2349,E2349,G2349,I2349)</f>
        <v>14</v>
      </c>
    </row>
    <row r="2350" spans="1:17" x14ac:dyDescent="0.25">
      <c r="A2350">
        <v>2617</v>
      </c>
      <c r="B2350">
        <v>117.13613000000001</v>
      </c>
      <c r="C2350" s="3">
        <v>1</v>
      </c>
      <c r="H2350">
        <v>120.38710300000001</v>
      </c>
      <c r="I2350" s="4">
        <v>4</v>
      </c>
      <c r="P2350">
        <v>2</v>
      </c>
      <c r="Q2350" t="str">
        <f>CONCATENATE(C2350,E2350,G2350,I2350)</f>
        <v>14</v>
      </c>
    </row>
    <row r="2351" spans="1:17" x14ac:dyDescent="0.25">
      <c r="A2351">
        <v>2618</v>
      </c>
      <c r="B2351">
        <v>117.24959500000001</v>
      </c>
      <c r="C2351" s="3">
        <v>1</v>
      </c>
      <c r="H2351">
        <v>120.380824</v>
      </c>
      <c r="I2351" s="4">
        <v>4</v>
      </c>
      <c r="P2351">
        <v>2</v>
      </c>
      <c r="Q2351" t="str">
        <f>CONCATENATE(C2351,E2351,G2351,I2351)</f>
        <v>14</v>
      </c>
    </row>
    <row r="2352" spans="1:17" x14ac:dyDescent="0.25">
      <c r="A2352">
        <v>2619</v>
      </c>
      <c r="F2352">
        <v>117.76776000000001</v>
      </c>
      <c r="G2352" s="2">
        <v>3</v>
      </c>
      <c r="H2352">
        <v>120.42946900000001</v>
      </c>
      <c r="I2352" s="4">
        <v>4</v>
      </c>
      <c r="P2352">
        <v>2</v>
      </c>
      <c r="Q2352" t="str">
        <f>CONCATENATE(C2352,E2352,G2352,I2352)</f>
        <v>34</v>
      </c>
    </row>
    <row r="2353" spans="1:17" x14ac:dyDescent="0.25">
      <c r="A2353">
        <v>2620</v>
      </c>
      <c r="F2353">
        <v>117.61816300000001</v>
      </c>
      <c r="G2353" s="2">
        <v>3</v>
      </c>
      <c r="H2353">
        <v>120.414569</v>
      </c>
      <c r="I2353" s="4">
        <v>4</v>
      </c>
      <c r="P2353">
        <v>2</v>
      </c>
      <c r="Q2353" t="str">
        <f>CONCATENATE(C2353,E2353,G2353,I2353)</f>
        <v>34</v>
      </c>
    </row>
    <row r="2354" spans="1:17" x14ac:dyDescent="0.25">
      <c r="A2354">
        <v>2621</v>
      </c>
      <c r="F2354">
        <v>117.678111</v>
      </c>
      <c r="G2354" s="2">
        <v>3</v>
      </c>
      <c r="H2354">
        <v>120.414264</v>
      </c>
      <c r="I2354" s="4">
        <v>4</v>
      </c>
      <c r="P2354">
        <v>2</v>
      </c>
      <c r="Q2354" t="str">
        <f>CONCATENATE(C2354,E2354,G2354,I2354)</f>
        <v>34</v>
      </c>
    </row>
    <row r="2355" spans="1:17" x14ac:dyDescent="0.25">
      <c r="A2355">
        <v>2622</v>
      </c>
      <c r="F2355">
        <v>117.70831600000001</v>
      </c>
      <c r="G2355" s="2">
        <v>3</v>
      </c>
      <c r="H2355">
        <v>120.423438</v>
      </c>
      <c r="I2355" s="4">
        <v>4</v>
      </c>
      <c r="P2355">
        <v>2</v>
      </c>
      <c r="Q2355" t="str">
        <f>CONCATENATE(C2355,E2355,G2355,I2355)</f>
        <v>34</v>
      </c>
    </row>
    <row r="2356" spans="1:17" x14ac:dyDescent="0.25">
      <c r="A2356">
        <v>2623</v>
      </c>
      <c r="F2356">
        <v>117.74621900000001</v>
      </c>
      <c r="G2356" s="2">
        <v>3</v>
      </c>
      <c r="H2356">
        <v>120.40362500000001</v>
      </c>
      <c r="I2356" s="4">
        <v>4</v>
      </c>
      <c r="P2356">
        <v>2</v>
      </c>
      <c r="Q2356" t="str">
        <f>CONCATENATE(C2356,E2356,G2356,I2356)</f>
        <v>34</v>
      </c>
    </row>
    <row r="2357" spans="1:17" x14ac:dyDescent="0.25">
      <c r="A2357">
        <v>2624</v>
      </c>
      <c r="F2357">
        <v>117.76111900000001</v>
      </c>
      <c r="G2357" s="2">
        <v>3</v>
      </c>
      <c r="H2357">
        <v>120.301562</v>
      </c>
      <c r="I2357" s="4">
        <v>4</v>
      </c>
      <c r="P2357">
        <v>2</v>
      </c>
      <c r="Q2357" t="str">
        <f>CONCATENATE(C2357,E2357,G2357,I2357)</f>
        <v>34</v>
      </c>
    </row>
    <row r="2358" spans="1:17" x14ac:dyDescent="0.25">
      <c r="A2358">
        <v>2625</v>
      </c>
      <c r="F2358">
        <v>117.707149</v>
      </c>
      <c r="G2358" s="2">
        <v>3</v>
      </c>
      <c r="H2358">
        <v>120.48617800000001</v>
      </c>
      <c r="I2358" s="4">
        <v>4</v>
      </c>
      <c r="P2358">
        <v>2</v>
      </c>
      <c r="Q2358" t="str">
        <f>CONCATENATE(C2358,E2358,G2358,I2358)</f>
        <v>34</v>
      </c>
    </row>
    <row r="2359" spans="1:17" x14ac:dyDescent="0.25">
      <c r="A2359">
        <v>2626</v>
      </c>
      <c r="F2359">
        <v>117.63164</v>
      </c>
      <c r="G2359" s="2">
        <v>3</v>
      </c>
      <c r="P2359">
        <v>1</v>
      </c>
      <c r="Q2359" t="str">
        <f>CONCATENATE(C2359,E2359,G2359,I2359)</f>
        <v>3</v>
      </c>
    </row>
    <row r="2360" spans="1:17" x14ac:dyDescent="0.25">
      <c r="A2360">
        <v>2627</v>
      </c>
      <c r="D2360">
        <v>97.496058000000005</v>
      </c>
      <c r="E2360" s="5">
        <v>2</v>
      </c>
      <c r="F2360">
        <v>117.76776000000001</v>
      </c>
      <c r="G2360" s="2">
        <v>3</v>
      </c>
      <c r="P2360">
        <v>2</v>
      </c>
      <c r="Q2360" t="str">
        <f>CONCATENATE(C2360,E2360,G2360,I2360)</f>
        <v>23</v>
      </c>
    </row>
    <row r="2361" spans="1:17" x14ac:dyDescent="0.25">
      <c r="A2361">
        <v>2628</v>
      </c>
      <c r="D2361">
        <v>97.480247000000006</v>
      </c>
      <c r="E2361" s="5">
        <v>2</v>
      </c>
      <c r="P2361">
        <v>1</v>
      </c>
      <c r="Q2361" t="str">
        <f>CONCATENATE(C2361,E2361,G2361,I2361)</f>
        <v>2</v>
      </c>
    </row>
    <row r="2362" spans="1:17" x14ac:dyDescent="0.25">
      <c r="A2362">
        <v>2629</v>
      </c>
      <c r="D2362">
        <v>97.535584</v>
      </c>
      <c r="E2362" s="5">
        <v>2</v>
      </c>
      <c r="P2362">
        <v>1</v>
      </c>
      <c r="Q2362" t="str">
        <f>CONCATENATE(C2362,E2362,G2362,I2362)</f>
        <v>2</v>
      </c>
    </row>
    <row r="2363" spans="1:17" x14ac:dyDescent="0.25">
      <c r="A2363">
        <v>2630</v>
      </c>
      <c r="D2363">
        <v>97.539590000000004</v>
      </c>
      <c r="E2363" s="5">
        <v>2</v>
      </c>
      <c r="P2363">
        <v>1</v>
      </c>
      <c r="Q2363" t="str">
        <f>CONCATENATE(C2363,E2363,G2363,I2363)</f>
        <v>2</v>
      </c>
    </row>
    <row r="2364" spans="1:17" x14ac:dyDescent="0.25">
      <c r="A2364">
        <v>2631</v>
      </c>
      <c r="D2364">
        <v>97.518355000000014</v>
      </c>
      <c r="E2364" s="5">
        <v>2</v>
      </c>
      <c r="P2364">
        <v>1</v>
      </c>
      <c r="Q2364" t="str">
        <f>CONCATENATE(C2364,E2364,G2364,I2364)</f>
        <v>2</v>
      </c>
    </row>
    <row r="2365" spans="1:17" x14ac:dyDescent="0.25">
      <c r="A2365">
        <v>2632</v>
      </c>
      <c r="B2365">
        <v>91.673375000000007</v>
      </c>
      <c r="C2365" s="3">
        <v>1</v>
      </c>
      <c r="D2365">
        <v>97.514657</v>
      </c>
      <c r="E2365" s="5">
        <v>2</v>
      </c>
      <c r="P2365">
        <v>2</v>
      </c>
      <c r="Q2365" t="str">
        <f>CONCATENATE(C2365,E2365,G2365,I2365)</f>
        <v>12</v>
      </c>
    </row>
    <row r="2366" spans="1:17" x14ac:dyDescent="0.25">
      <c r="A2366">
        <v>2633</v>
      </c>
      <c r="B2366">
        <v>91.683257000000012</v>
      </c>
      <c r="C2366" s="3">
        <v>1</v>
      </c>
      <c r="D2366">
        <v>97.483438000000007</v>
      </c>
      <c r="E2366" s="5">
        <v>2</v>
      </c>
      <c r="P2366">
        <v>2</v>
      </c>
      <c r="Q2366" t="str">
        <f>CONCATENATE(C2366,E2366,G2366,I2366)</f>
        <v>12</v>
      </c>
    </row>
    <row r="2367" spans="1:17" x14ac:dyDescent="0.25">
      <c r="A2367">
        <v>2634</v>
      </c>
      <c r="B2367">
        <v>91.632226000000003</v>
      </c>
      <c r="C2367" s="3">
        <v>1</v>
      </c>
      <c r="D2367">
        <v>97.383203000000009</v>
      </c>
      <c r="E2367" s="5">
        <v>2</v>
      </c>
      <c r="P2367">
        <v>2</v>
      </c>
      <c r="Q2367" t="str">
        <f>CONCATENATE(C2367,E2367,G2367,I2367)</f>
        <v>12</v>
      </c>
    </row>
    <row r="2368" spans="1:17" x14ac:dyDescent="0.25">
      <c r="A2368">
        <v>2635</v>
      </c>
      <c r="B2368">
        <v>91.674846000000002</v>
      </c>
      <c r="C2368" s="3">
        <v>1</v>
      </c>
      <c r="D2368">
        <v>97.496058000000005</v>
      </c>
      <c r="E2368" s="5">
        <v>2</v>
      </c>
      <c r="P2368">
        <v>2</v>
      </c>
      <c r="Q2368" t="str">
        <f>CONCATENATE(C2368,E2368,G2368,I2368)</f>
        <v>12</v>
      </c>
    </row>
    <row r="2369" spans="1:17" x14ac:dyDescent="0.25">
      <c r="A2369">
        <v>2636</v>
      </c>
      <c r="B2369">
        <v>91.68249800000001</v>
      </c>
      <c r="C2369" s="3">
        <v>1</v>
      </c>
      <c r="P2369">
        <v>1</v>
      </c>
      <c r="Q2369" t="str">
        <f>CONCATENATE(C2369,E2369,G2369,I2369)</f>
        <v>1</v>
      </c>
    </row>
    <row r="2370" spans="1:17" x14ac:dyDescent="0.25">
      <c r="A2370">
        <v>2637</v>
      </c>
      <c r="B2370">
        <v>91.660098000000005</v>
      </c>
      <c r="C2370" s="3">
        <v>1</v>
      </c>
      <c r="P2370">
        <v>1</v>
      </c>
      <c r="Q2370" t="str">
        <f>CONCATENATE(C2370,E2370,G2370,I2370)</f>
        <v>1</v>
      </c>
    </row>
    <row r="2371" spans="1:17" x14ac:dyDescent="0.25">
      <c r="A2371">
        <v>2638</v>
      </c>
      <c r="B2371">
        <v>91.710217</v>
      </c>
      <c r="C2371" s="3">
        <v>1</v>
      </c>
      <c r="P2371">
        <v>1</v>
      </c>
      <c r="Q2371" t="str">
        <f>CONCATENATE(C2371,E2371,G2371,I2371)</f>
        <v>1</v>
      </c>
    </row>
    <row r="2372" spans="1:17" x14ac:dyDescent="0.25">
      <c r="A2372">
        <v>2639</v>
      </c>
      <c r="B2372">
        <v>91.738139000000004</v>
      </c>
      <c r="C2372" s="3">
        <v>1</v>
      </c>
      <c r="H2372">
        <v>93.247628000000006</v>
      </c>
      <c r="I2372" s="4">
        <v>4</v>
      </c>
      <c r="P2372">
        <v>2</v>
      </c>
      <c r="Q2372" t="str">
        <f>CONCATENATE(C2372,E2372,G2372,I2372)</f>
        <v>14</v>
      </c>
    </row>
    <row r="2373" spans="1:17" x14ac:dyDescent="0.25">
      <c r="A2373">
        <v>2640</v>
      </c>
      <c r="B2373">
        <v>91.673375000000007</v>
      </c>
      <c r="C2373" s="3">
        <v>1</v>
      </c>
      <c r="H2373">
        <v>93.16999100000001</v>
      </c>
      <c r="I2373" s="4">
        <v>4</v>
      </c>
      <c r="P2373">
        <v>2</v>
      </c>
      <c r="Q2373" t="str">
        <f>CONCATENATE(C2373,E2373,G2373,I2373)</f>
        <v>14</v>
      </c>
    </row>
    <row r="2374" spans="1:17" x14ac:dyDescent="0.25">
      <c r="A2374">
        <v>2641</v>
      </c>
      <c r="F2374">
        <v>91.500011999999998</v>
      </c>
      <c r="G2374" s="2">
        <v>3</v>
      </c>
      <c r="H2374">
        <v>93.183928000000009</v>
      </c>
      <c r="I2374" s="4">
        <v>4</v>
      </c>
      <c r="P2374">
        <v>2</v>
      </c>
      <c r="Q2374" t="str">
        <f>CONCATENATE(C2374,E2374,G2374,I2374)</f>
        <v>34</v>
      </c>
    </row>
    <row r="2375" spans="1:17" x14ac:dyDescent="0.25">
      <c r="A2375">
        <v>2642</v>
      </c>
      <c r="F2375">
        <v>91.426127000000008</v>
      </c>
      <c r="G2375" s="2">
        <v>3</v>
      </c>
      <c r="H2375">
        <v>93.23085300000001</v>
      </c>
      <c r="I2375" s="4">
        <v>4</v>
      </c>
      <c r="P2375">
        <v>2</v>
      </c>
      <c r="Q2375" t="str">
        <f>CONCATENATE(C2375,E2375,G2375,I2375)</f>
        <v>34</v>
      </c>
    </row>
    <row r="2376" spans="1:17" x14ac:dyDescent="0.25">
      <c r="A2376">
        <v>2643</v>
      </c>
      <c r="F2376">
        <v>91.437732000000011</v>
      </c>
      <c r="G2376" s="2">
        <v>3</v>
      </c>
      <c r="H2376">
        <v>93.231360000000009</v>
      </c>
      <c r="I2376" s="4">
        <v>4</v>
      </c>
      <c r="P2376">
        <v>2</v>
      </c>
      <c r="Q2376" t="str">
        <f>CONCATENATE(C2376,E2376,G2376,I2376)</f>
        <v>34</v>
      </c>
    </row>
    <row r="2377" spans="1:17" x14ac:dyDescent="0.25">
      <c r="A2377">
        <v>2644</v>
      </c>
      <c r="F2377">
        <v>91.391110000000012</v>
      </c>
      <c r="G2377" s="2">
        <v>3</v>
      </c>
      <c r="H2377">
        <v>93.207442000000015</v>
      </c>
      <c r="I2377" s="4">
        <v>4</v>
      </c>
      <c r="P2377">
        <v>2</v>
      </c>
      <c r="Q2377" t="str">
        <f>CONCATENATE(C2377,E2377,G2377,I2377)</f>
        <v>34</v>
      </c>
    </row>
    <row r="2378" spans="1:17" x14ac:dyDescent="0.25">
      <c r="A2378">
        <v>2645</v>
      </c>
      <c r="F2378">
        <v>91.414523000000003</v>
      </c>
      <c r="G2378" s="2">
        <v>3</v>
      </c>
      <c r="H2378">
        <v>93.162745000000001</v>
      </c>
      <c r="I2378" s="4">
        <v>4</v>
      </c>
      <c r="P2378">
        <v>2</v>
      </c>
      <c r="Q2378" t="str">
        <f>CONCATENATE(C2378,E2378,G2378,I2378)</f>
        <v>34</v>
      </c>
    </row>
    <row r="2379" spans="1:17" x14ac:dyDescent="0.25">
      <c r="A2379">
        <v>2646</v>
      </c>
      <c r="F2379">
        <v>91.427951000000007</v>
      </c>
      <c r="G2379" s="2">
        <v>3</v>
      </c>
      <c r="H2379">
        <v>93.139182000000005</v>
      </c>
      <c r="I2379" s="4">
        <v>4</v>
      </c>
      <c r="P2379">
        <v>2</v>
      </c>
      <c r="Q2379" t="str">
        <f>CONCATENATE(C2379,E2379,G2379,I2379)</f>
        <v>34</v>
      </c>
    </row>
    <row r="2380" spans="1:17" x14ac:dyDescent="0.25">
      <c r="A2380">
        <v>2647</v>
      </c>
      <c r="D2380">
        <v>76.124382000000011</v>
      </c>
      <c r="E2380" s="5">
        <v>2</v>
      </c>
      <c r="F2380">
        <v>91.441380000000009</v>
      </c>
      <c r="G2380" s="2">
        <v>3</v>
      </c>
      <c r="H2380">
        <v>93.247628000000006</v>
      </c>
      <c r="I2380" s="4">
        <v>4</v>
      </c>
      <c r="P2380">
        <v>3</v>
      </c>
      <c r="Q2380" t="str">
        <f>CONCATENATE(C2380,E2380,G2380,I2380)</f>
        <v>234</v>
      </c>
    </row>
    <row r="2381" spans="1:17" x14ac:dyDescent="0.25">
      <c r="A2381">
        <v>2648</v>
      </c>
      <c r="D2381">
        <v>76.112068000000008</v>
      </c>
      <c r="E2381" s="5">
        <v>2</v>
      </c>
      <c r="F2381">
        <v>91.384370000000004</v>
      </c>
      <c r="G2381" s="2">
        <v>3</v>
      </c>
      <c r="H2381">
        <v>93.247628000000006</v>
      </c>
      <c r="I2381" s="4">
        <v>4</v>
      </c>
      <c r="P2381">
        <v>3</v>
      </c>
      <c r="Q2381" t="str">
        <f>CONCATENATE(C2381,E2381,G2381,I2381)</f>
        <v>234</v>
      </c>
    </row>
    <row r="2382" spans="1:17" x14ac:dyDescent="0.25">
      <c r="A2382">
        <v>2649</v>
      </c>
      <c r="D2382">
        <v>76.093470000000011</v>
      </c>
      <c r="E2382" s="5">
        <v>2</v>
      </c>
      <c r="F2382">
        <v>91.500011999999998</v>
      </c>
      <c r="G2382" s="2">
        <v>3</v>
      </c>
      <c r="P2382">
        <v>2</v>
      </c>
      <c r="Q2382" t="str">
        <f>CONCATENATE(C2382,E2382,G2382,I2382)</f>
        <v>23</v>
      </c>
    </row>
    <row r="2383" spans="1:17" x14ac:dyDescent="0.25">
      <c r="A2383">
        <v>2650</v>
      </c>
      <c r="D2383">
        <v>76.111967000000007</v>
      </c>
      <c r="E2383" s="5">
        <v>2</v>
      </c>
      <c r="P2383">
        <v>1</v>
      </c>
      <c r="Q2383" t="str">
        <f>CONCATENATE(C2383,E2383,G2383,I2383)</f>
        <v>2</v>
      </c>
    </row>
    <row r="2384" spans="1:17" x14ac:dyDescent="0.25">
      <c r="A2384">
        <v>2651</v>
      </c>
      <c r="D2384">
        <v>76.079888000000011</v>
      </c>
      <c r="E2384" s="5">
        <v>2</v>
      </c>
      <c r="P2384">
        <v>1</v>
      </c>
      <c r="Q2384" t="str">
        <f>CONCATENATE(C2384,E2384,G2384,I2384)</f>
        <v>2</v>
      </c>
    </row>
    <row r="2385" spans="1:17" x14ac:dyDescent="0.25">
      <c r="A2385">
        <v>2652</v>
      </c>
      <c r="D2385">
        <v>76.104669000000001</v>
      </c>
      <c r="E2385" s="5">
        <v>2</v>
      </c>
      <c r="P2385">
        <v>1</v>
      </c>
      <c r="Q2385" t="str">
        <f>CONCATENATE(C2385,E2385,G2385,I2385)</f>
        <v>2</v>
      </c>
    </row>
    <row r="2386" spans="1:17" x14ac:dyDescent="0.25">
      <c r="A2386">
        <v>2653</v>
      </c>
      <c r="B2386">
        <v>71.444344000000001</v>
      </c>
      <c r="C2386" s="3">
        <v>1</v>
      </c>
      <c r="D2386">
        <v>76.075733000000014</v>
      </c>
      <c r="E2386" s="5">
        <v>2</v>
      </c>
      <c r="P2386">
        <v>2</v>
      </c>
      <c r="Q2386" t="str">
        <f>CONCATENATE(C2386,E2386,G2386,I2386)</f>
        <v>12</v>
      </c>
    </row>
    <row r="2387" spans="1:17" x14ac:dyDescent="0.25">
      <c r="A2387">
        <v>2654</v>
      </c>
      <c r="B2387">
        <v>71.372232000000011</v>
      </c>
      <c r="C2387" s="3">
        <v>1</v>
      </c>
      <c r="D2387">
        <v>76.109787000000011</v>
      </c>
      <c r="E2387" s="5">
        <v>2</v>
      </c>
      <c r="P2387">
        <v>2</v>
      </c>
      <c r="Q2387" t="str">
        <f>CONCATENATE(C2387,E2387,G2387,I2387)</f>
        <v>12</v>
      </c>
    </row>
    <row r="2388" spans="1:17" x14ac:dyDescent="0.25">
      <c r="A2388">
        <v>2655</v>
      </c>
      <c r="B2388">
        <v>71.330576000000008</v>
      </c>
      <c r="C2388" s="3">
        <v>1</v>
      </c>
      <c r="D2388">
        <v>76.124382000000011</v>
      </c>
      <c r="E2388" s="5">
        <v>2</v>
      </c>
      <c r="P2388">
        <v>2</v>
      </c>
      <c r="Q2388" t="str">
        <f>CONCATENATE(C2388,E2388,G2388,I2388)</f>
        <v>12</v>
      </c>
    </row>
    <row r="2389" spans="1:17" x14ac:dyDescent="0.25">
      <c r="A2389">
        <v>2656</v>
      </c>
      <c r="B2389">
        <v>71.364783000000003</v>
      </c>
      <c r="C2389" s="3">
        <v>1</v>
      </c>
      <c r="P2389">
        <v>1</v>
      </c>
      <c r="Q2389" t="str">
        <f>CONCATENATE(C2389,E2389,G2389,I2389)</f>
        <v>1</v>
      </c>
    </row>
    <row r="2390" spans="1:17" x14ac:dyDescent="0.25">
      <c r="A2390">
        <v>2657</v>
      </c>
      <c r="B2390">
        <v>71.351708000000002</v>
      </c>
      <c r="C2390" s="3">
        <v>1</v>
      </c>
      <c r="P2390">
        <v>1</v>
      </c>
      <c r="Q2390" t="str">
        <f>CONCATENATE(C2390,E2390,G2390,I2390)</f>
        <v>1</v>
      </c>
    </row>
    <row r="2391" spans="1:17" x14ac:dyDescent="0.25">
      <c r="A2391">
        <v>2658</v>
      </c>
      <c r="B2391">
        <v>71.412519000000003</v>
      </c>
      <c r="C2391" s="3">
        <v>1</v>
      </c>
      <c r="P2391">
        <v>1</v>
      </c>
      <c r="Q2391" t="str">
        <f>CONCATENATE(C2391,E2391,G2391,I2391)</f>
        <v>1</v>
      </c>
    </row>
    <row r="2392" spans="1:17" x14ac:dyDescent="0.25">
      <c r="A2392">
        <v>2659</v>
      </c>
      <c r="B2392">
        <v>71.416472000000013</v>
      </c>
      <c r="C2392" s="3">
        <v>1</v>
      </c>
      <c r="P2392">
        <v>1</v>
      </c>
      <c r="Q2392" t="str">
        <f>CONCATENATE(C2392,E2392,G2392,I2392)</f>
        <v>1</v>
      </c>
    </row>
    <row r="2393" spans="1:17" x14ac:dyDescent="0.25">
      <c r="A2393">
        <v>2660</v>
      </c>
      <c r="B2393">
        <v>71.461118000000013</v>
      </c>
      <c r="C2393" s="3">
        <v>1</v>
      </c>
      <c r="H2393">
        <v>72.186952000000005</v>
      </c>
      <c r="I2393" s="4">
        <v>4</v>
      </c>
      <c r="P2393">
        <v>2</v>
      </c>
      <c r="Q2393" t="str">
        <f>CONCATENATE(C2393,E2393,G2393,I2393)</f>
        <v>14</v>
      </c>
    </row>
    <row r="2394" spans="1:17" x14ac:dyDescent="0.25">
      <c r="A2394">
        <v>2661</v>
      </c>
      <c r="B2394">
        <v>71.444344000000001</v>
      </c>
      <c r="C2394" s="3">
        <v>1</v>
      </c>
      <c r="H2394">
        <v>72.206715000000003</v>
      </c>
      <c r="I2394" s="4">
        <v>4</v>
      </c>
      <c r="P2394">
        <v>2</v>
      </c>
      <c r="Q2394" t="str">
        <f>CONCATENATE(C2394,E2394,G2394,I2394)</f>
        <v>14</v>
      </c>
    </row>
    <row r="2395" spans="1:17" x14ac:dyDescent="0.25">
      <c r="A2395">
        <v>2662</v>
      </c>
      <c r="H2395">
        <v>72.18310000000001</v>
      </c>
      <c r="I2395" s="4">
        <v>4</v>
      </c>
      <c r="P2395">
        <v>1</v>
      </c>
      <c r="Q2395" t="str">
        <f>CONCATENATE(C2395,E2395,G2395,I2395)</f>
        <v>4</v>
      </c>
    </row>
    <row r="2396" spans="1:17" x14ac:dyDescent="0.25">
      <c r="A2396">
        <v>2663</v>
      </c>
      <c r="F2396">
        <v>70.809677000000008</v>
      </c>
      <c r="G2396" s="2">
        <v>3</v>
      </c>
      <c r="H2396">
        <v>72.150566000000012</v>
      </c>
      <c r="I2396" s="4">
        <v>4</v>
      </c>
      <c r="P2396">
        <v>2</v>
      </c>
      <c r="Q2396" t="str">
        <f>CONCATENATE(C2396,E2396,G2396,I2396)</f>
        <v>34</v>
      </c>
    </row>
    <row r="2397" spans="1:17" x14ac:dyDescent="0.25">
      <c r="A2397">
        <v>2664</v>
      </c>
      <c r="F2397">
        <v>70.752717000000004</v>
      </c>
      <c r="G2397" s="2">
        <v>3</v>
      </c>
      <c r="H2397">
        <v>72.142711000000006</v>
      </c>
      <c r="I2397" s="4">
        <v>4</v>
      </c>
      <c r="P2397">
        <v>2</v>
      </c>
      <c r="Q2397" t="str">
        <f>CONCATENATE(C2397,E2397,G2397,I2397)</f>
        <v>34</v>
      </c>
    </row>
    <row r="2398" spans="1:17" x14ac:dyDescent="0.25">
      <c r="A2398">
        <v>2665</v>
      </c>
      <c r="F2398">
        <v>70.734068000000008</v>
      </c>
      <c r="G2398" s="2">
        <v>3</v>
      </c>
      <c r="H2398">
        <v>72.135464000000013</v>
      </c>
      <c r="I2398" s="4">
        <v>4</v>
      </c>
      <c r="P2398">
        <v>2</v>
      </c>
      <c r="Q2398" t="str">
        <f>CONCATENATE(C2398,E2398,G2398,I2398)</f>
        <v>34</v>
      </c>
    </row>
    <row r="2399" spans="1:17" x14ac:dyDescent="0.25">
      <c r="A2399">
        <v>2666</v>
      </c>
      <c r="F2399">
        <v>70.755504000000002</v>
      </c>
      <c r="G2399" s="2">
        <v>3</v>
      </c>
      <c r="H2399">
        <v>72.123404000000008</v>
      </c>
      <c r="I2399" s="4">
        <v>4</v>
      </c>
      <c r="P2399">
        <v>2</v>
      </c>
      <c r="Q2399" t="str">
        <f>CONCATENATE(C2399,E2399,G2399,I2399)</f>
        <v>34</v>
      </c>
    </row>
    <row r="2400" spans="1:17" x14ac:dyDescent="0.25">
      <c r="A2400">
        <v>2667</v>
      </c>
      <c r="F2400">
        <v>70.754693000000003</v>
      </c>
      <c r="G2400" s="2">
        <v>3</v>
      </c>
      <c r="H2400">
        <v>72.133539000000013</v>
      </c>
      <c r="I2400" s="4">
        <v>4</v>
      </c>
      <c r="P2400">
        <v>2</v>
      </c>
      <c r="Q2400" t="str">
        <f>CONCATENATE(C2400,E2400,G2400,I2400)</f>
        <v>34</v>
      </c>
    </row>
    <row r="2401" spans="1:17" x14ac:dyDescent="0.25">
      <c r="A2401">
        <v>2668</v>
      </c>
      <c r="D2401">
        <v>52.176173000000013</v>
      </c>
      <c r="E2401" s="5">
        <v>2</v>
      </c>
      <c r="F2401">
        <v>70.828427000000005</v>
      </c>
      <c r="G2401" s="2">
        <v>3</v>
      </c>
      <c r="H2401">
        <v>72.155634000000006</v>
      </c>
      <c r="I2401" s="4">
        <v>4</v>
      </c>
      <c r="P2401">
        <v>3</v>
      </c>
      <c r="Q2401" t="str">
        <f>CONCATENATE(C2401,E2401,G2401,I2401)</f>
        <v>234</v>
      </c>
    </row>
    <row r="2402" spans="1:17" x14ac:dyDescent="0.25">
      <c r="A2402">
        <v>2669</v>
      </c>
      <c r="D2402">
        <v>52.201293000000014</v>
      </c>
      <c r="E2402" s="5">
        <v>2</v>
      </c>
      <c r="F2402">
        <v>70.833495000000013</v>
      </c>
      <c r="G2402" s="2">
        <v>3</v>
      </c>
      <c r="H2402">
        <v>72.186952000000005</v>
      </c>
      <c r="I2402" s="4">
        <v>4</v>
      </c>
      <c r="P2402">
        <v>3</v>
      </c>
      <c r="Q2402" t="str">
        <f>CONCATENATE(C2402,E2402,G2402,I2402)</f>
        <v>234</v>
      </c>
    </row>
    <row r="2403" spans="1:17" x14ac:dyDescent="0.25">
      <c r="A2403">
        <v>2670</v>
      </c>
      <c r="D2403">
        <v>52.210586000000013</v>
      </c>
      <c r="E2403" s="5">
        <v>2</v>
      </c>
      <c r="F2403">
        <v>70.968952000000002</v>
      </c>
      <c r="G2403" s="2">
        <v>3</v>
      </c>
      <c r="P2403">
        <v>2</v>
      </c>
      <c r="Q2403" t="str">
        <f>CONCATENATE(C2403,E2403,G2403,I2403)</f>
        <v>23</v>
      </c>
    </row>
    <row r="2404" spans="1:17" x14ac:dyDescent="0.25">
      <c r="A2404">
        <v>2671</v>
      </c>
      <c r="D2404">
        <v>52.232005000000008</v>
      </c>
      <c r="E2404" s="5">
        <v>2</v>
      </c>
      <c r="F2404">
        <v>70.809677000000008</v>
      </c>
      <c r="G2404" s="2">
        <v>3</v>
      </c>
      <c r="P2404">
        <v>2</v>
      </c>
      <c r="Q2404" t="str">
        <f>CONCATENATE(C2404,E2404,G2404,I2404)</f>
        <v>23</v>
      </c>
    </row>
    <row r="2405" spans="1:17" x14ac:dyDescent="0.25">
      <c r="A2405">
        <v>2672</v>
      </c>
      <c r="D2405">
        <v>52.225379000000011</v>
      </c>
      <c r="E2405" s="5">
        <v>2</v>
      </c>
      <c r="P2405">
        <v>1</v>
      </c>
      <c r="Q2405" t="str">
        <f>CONCATENATE(C2405,E2405,G2405,I2405)</f>
        <v>2</v>
      </c>
    </row>
    <row r="2406" spans="1:17" x14ac:dyDescent="0.25">
      <c r="A2406">
        <v>2673</v>
      </c>
      <c r="D2406">
        <v>52.166774000000011</v>
      </c>
      <c r="E2406" s="5">
        <v>2</v>
      </c>
      <c r="P2406">
        <v>1</v>
      </c>
      <c r="Q2406" t="str">
        <f>CONCATENATE(C2406,E2406,G2406,I2406)</f>
        <v>2</v>
      </c>
    </row>
    <row r="2407" spans="1:17" x14ac:dyDescent="0.25">
      <c r="A2407">
        <v>2674</v>
      </c>
      <c r="D2407">
        <v>52.196410000000007</v>
      </c>
      <c r="E2407" s="5">
        <v>2</v>
      </c>
      <c r="P2407">
        <v>1</v>
      </c>
      <c r="Q2407" t="str">
        <f>CONCATENATE(C2407,E2407,G2407,I2407)</f>
        <v>2</v>
      </c>
    </row>
    <row r="2408" spans="1:17" x14ac:dyDescent="0.25">
      <c r="A2408">
        <v>2675</v>
      </c>
      <c r="B2408">
        <v>45.695235000000011</v>
      </c>
      <c r="C2408" s="3">
        <v>1</v>
      </c>
      <c r="D2408">
        <v>52.170936000000012</v>
      </c>
      <c r="E2408" s="5">
        <v>2</v>
      </c>
      <c r="P2408">
        <v>2</v>
      </c>
      <c r="Q2408" t="str">
        <f>CONCATENATE(C2408,E2408,G2408,I2408)</f>
        <v>12</v>
      </c>
    </row>
    <row r="2409" spans="1:17" x14ac:dyDescent="0.25">
      <c r="A2409">
        <v>2676</v>
      </c>
      <c r="B2409">
        <v>45.723586000000012</v>
      </c>
      <c r="C2409" s="3">
        <v>1</v>
      </c>
      <c r="D2409">
        <v>52.17802300000001</v>
      </c>
      <c r="E2409" s="5">
        <v>2</v>
      </c>
      <c r="P2409">
        <v>2</v>
      </c>
      <c r="Q2409" t="str">
        <f>CONCATENATE(C2409,E2409,G2409,I2409)</f>
        <v>12</v>
      </c>
    </row>
    <row r="2410" spans="1:17" x14ac:dyDescent="0.25">
      <c r="A2410">
        <v>2677</v>
      </c>
      <c r="B2410">
        <v>45.699241000000008</v>
      </c>
      <c r="C2410" s="3">
        <v>1</v>
      </c>
      <c r="D2410">
        <v>52.176173000000013</v>
      </c>
      <c r="E2410" s="5">
        <v>2</v>
      </c>
      <c r="P2410">
        <v>2</v>
      </c>
      <c r="Q2410" t="str">
        <f>CONCATENATE(C2410,E2410,G2410,I2410)</f>
        <v>12</v>
      </c>
    </row>
    <row r="2411" spans="1:17" x14ac:dyDescent="0.25">
      <c r="A2411">
        <v>2678</v>
      </c>
      <c r="B2411">
        <v>45.738433000000008</v>
      </c>
      <c r="C2411" s="3">
        <v>1</v>
      </c>
      <c r="P2411">
        <v>1</v>
      </c>
      <c r="Q2411" t="str">
        <f>CONCATENATE(C2411,E2411,G2411,I2411)</f>
        <v>1</v>
      </c>
    </row>
    <row r="2412" spans="1:17" x14ac:dyDescent="0.25">
      <c r="A2412">
        <v>2679</v>
      </c>
      <c r="B2412">
        <v>45.733039000000012</v>
      </c>
      <c r="C2412" s="3">
        <v>1</v>
      </c>
      <c r="P2412">
        <v>1</v>
      </c>
      <c r="Q2412" t="str">
        <f>CONCATENATE(C2412,E2412,G2412,I2412)</f>
        <v>1</v>
      </c>
    </row>
    <row r="2413" spans="1:17" x14ac:dyDescent="0.25">
      <c r="A2413">
        <v>2680</v>
      </c>
      <c r="B2413">
        <v>45.738689000000008</v>
      </c>
      <c r="C2413" s="3">
        <v>1</v>
      </c>
      <c r="P2413">
        <v>1</v>
      </c>
      <c r="Q2413" t="str">
        <f>CONCATENATE(C2413,E2413,G2413,I2413)</f>
        <v>1</v>
      </c>
    </row>
    <row r="2414" spans="1:17" x14ac:dyDescent="0.25">
      <c r="A2414">
        <v>2681</v>
      </c>
      <c r="B2414">
        <v>45.751941000000009</v>
      </c>
      <c r="C2414" s="3">
        <v>1</v>
      </c>
      <c r="P2414">
        <v>1</v>
      </c>
      <c r="Q2414" t="str">
        <f>CONCATENATE(C2414,E2414,G2414,I2414)</f>
        <v>1</v>
      </c>
    </row>
    <row r="2415" spans="1:17" x14ac:dyDescent="0.25">
      <c r="A2415">
        <v>2682</v>
      </c>
      <c r="B2415">
        <v>45.830527000000011</v>
      </c>
      <c r="C2415" s="3">
        <v>1</v>
      </c>
      <c r="H2415">
        <v>47.463657000000012</v>
      </c>
      <c r="I2415" s="4">
        <v>4</v>
      </c>
      <c r="P2415">
        <v>2</v>
      </c>
      <c r="Q2415" t="str">
        <f>CONCATENATE(C2415,E2415,G2415,I2415)</f>
        <v>14</v>
      </c>
    </row>
    <row r="2416" spans="1:17" x14ac:dyDescent="0.25">
      <c r="A2416">
        <v>2683</v>
      </c>
      <c r="B2416">
        <v>45.695235000000011</v>
      </c>
      <c r="C2416" s="3">
        <v>1</v>
      </c>
      <c r="H2416">
        <v>47.40201900000001</v>
      </c>
      <c r="I2416" s="4">
        <v>4</v>
      </c>
      <c r="P2416">
        <v>2</v>
      </c>
      <c r="Q2416" t="str">
        <f>CONCATENATE(C2416,E2416,G2416,I2416)</f>
        <v>14</v>
      </c>
    </row>
    <row r="2417" spans="1:17" x14ac:dyDescent="0.25">
      <c r="A2417">
        <v>2684</v>
      </c>
      <c r="H2417">
        <v>47.471152000000011</v>
      </c>
      <c r="I2417" s="4">
        <v>4</v>
      </c>
      <c r="P2417">
        <v>1</v>
      </c>
      <c r="Q2417" t="str">
        <f>CONCATENATE(C2417,E2417,G2417,I2417)</f>
        <v>4</v>
      </c>
    </row>
    <row r="2418" spans="1:17" x14ac:dyDescent="0.25">
      <c r="A2418">
        <v>2685</v>
      </c>
      <c r="F2418">
        <v>44.738372000000012</v>
      </c>
      <c r="G2418" s="2">
        <v>3</v>
      </c>
      <c r="H2418">
        <v>47.471873000000009</v>
      </c>
      <c r="I2418" s="4">
        <v>4</v>
      </c>
      <c r="P2418">
        <v>2</v>
      </c>
      <c r="Q2418" t="str">
        <f>CONCATENATE(C2418,E2418,G2418,I2418)</f>
        <v>34</v>
      </c>
    </row>
    <row r="2419" spans="1:17" x14ac:dyDescent="0.25">
      <c r="A2419">
        <v>2686</v>
      </c>
      <c r="F2419">
        <v>44.642162000000013</v>
      </c>
      <c r="G2419" s="2">
        <v>3</v>
      </c>
      <c r="H2419">
        <v>47.480964000000007</v>
      </c>
      <c r="I2419" s="4">
        <v>4</v>
      </c>
      <c r="P2419">
        <v>2</v>
      </c>
      <c r="Q2419" t="str">
        <f>CONCATENATE(C2419,E2419,G2419,I2419)</f>
        <v>34</v>
      </c>
    </row>
    <row r="2420" spans="1:17" x14ac:dyDescent="0.25">
      <c r="A2420">
        <v>2687</v>
      </c>
      <c r="F2420">
        <v>44.631324000000014</v>
      </c>
      <c r="G2420" s="2">
        <v>3</v>
      </c>
      <c r="H2420">
        <v>47.486407000000014</v>
      </c>
      <c r="I2420" s="4">
        <v>4</v>
      </c>
      <c r="P2420">
        <v>2</v>
      </c>
      <c r="Q2420" t="str">
        <f>CONCATENATE(C2420,E2420,G2420,I2420)</f>
        <v>34</v>
      </c>
    </row>
    <row r="2421" spans="1:17" x14ac:dyDescent="0.25">
      <c r="A2421">
        <v>2688</v>
      </c>
      <c r="F2421">
        <v>44.65048500000001</v>
      </c>
      <c r="G2421" s="2">
        <v>3</v>
      </c>
      <c r="H2421">
        <v>47.473724000000011</v>
      </c>
      <c r="I2421" s="4">
        <v>4</v>
      </c>
      <c r="P2421">
        <v>2</v>
      </c>
      <c r="Q2421" t="str">
        <f>CONCATENATE(C2421,E2421,G2421,I2421)</f>
        <v>34</v>
      </c>
    </row>
    <row r="2422" spans="1:17" x14ac:dyDescent="0.25">
      <c r="A2422">
        <v>2689</v>
      </c>
      <c r="F2422">
        <v>44.675857000000008</v>
      </c>
      <c r="G2422" s="2">
        <v>3</v>
      </c>
      <c r="H2422">
        <v>47.497401000000011</v>
      </c>
      <c r="I2422" s="4">
        <v>4</v>
      </c>
      <c r="P2422">
        <v>2</v>
      </c>
      <c r="Q2422" t="str">
        <f>CONCATENATE(C2422,E2422,G2422,I2422)</f>
        <v>34</v>
      </c>
    </row>
    <row r="2423" spans="1:17" x14ac:dyDescent="0.25">
      <c r="A2423">
        <v>2690</v>
      </c>
      <c r="F2423">
        <v>44.761638000000012</v>
      </c>
      <c r="G2423" s="2">
        <v>3</v>
      </c>
      <c r="H2423">
        <v>47.496017000000009</v>
      </c>
      <c r="I2423" s="4">
        <v>4</v>
      </c>
      <c r="P2423">
        <v>2</v>
      </c>
      <c r="Q2423" t="str">
        <f>CONCATENATE(C2423,E2423,G2423,I2423)</f>
        <v>34</v>
      </c>
    </row>
    <row r="2424" spans="1:17" x14ac:dyDescent="0.25">
      <c r="A2424">
        <v>2691</v>
      </c>
      <c r="D2424">
        <v>27.847846000000011</v>
      </c>
      <c r="E2424" s="5">
        <v>2</v>
      </c>
      <c r="F2424">
        <v>44.775970000000008</v>
      </c>
      <c r="G2424" s="2">
        <v>3</v>
      </c>
      <c r="H2424">
        <v>47.450866000000012</v>
      </c>
      <c r="I2424" s="4">
        <v>4</v>
      </c>
      <c r="P2424">
        <v>3</v>
      </c>
      <c r="Q2424" t="str">
        <f>CONCATENATE(C2424,E2424,G2424,I2424)</f>
        <v>234</v>
      </c>
    </row>
    <row r="2425" spans="1:17" x14ac:dyDescent="0.25">
      <c r="A2425">
        <v>2692</v>
      </c>
      <c r="D2425">
        <v>27.85041300000001</v>
      </c>
      <c r="E2425" s="5">
        <v>2</v>
      </c>
      <c r="F2425">
        <v>44.77309000000001</v>
      </c>
      <c r="G2425" s="2">
        <v>3</v>
      </c>
      <c r="H2425">
        <v>47.463657000000012</v>
      </c>
      <c r="I2425" s="4">
        <v>4</v>
      </c>
      <c r="P2425">
        <v>3</v>
      </c>
      <c r="Q2425" t="str">
        <f>CONCATENATE(C2425,E2425,G2425,I2425)</f>
        <v>234</v>
      </c>
    </row>
    <row r="2426" spans="1:17" x14ac:dyDescent="0.25">
      <c r="A2426">
        <v>2693</v>
      </c>
      <c r="D2426">
        <v>27.877072000000013</v>
      </c>
      <c r="E2426" s="5">
        <v>2</v>
      </c>
      <c r="F2426">
        <v>44.650794000000012</v>
      </c>
      <c r="G2426" s="2">
        <v>3</v>
      </c>
      <c r="P2426">
        <v>2</v>
      </c>
      <c r="Q2426" t="str">
        <f>CONCATENATE(C2426,E2426,G2426,I2426)</f>
        <v>23</v>
      </c>
    </row>
    <row r="2427" spans="1:17" x14ac:dyDescent="0.25">
      <c r="A2427">
        <v>2694</v>
      </c>
      <c r="D2427">
        <v>27.875890000000012</v>
      </c>
      <c r="E2427" s="5">
        <v>2</v>
      </c>
      <c r="F2427">
        <v>44.738372000000012</v>
      </c>
      <c r="G2427" s="2">
        <v>3</v>
      </c>
      <c r="P2427">
        <v>2</v>
      </c>
      <c r="Q2427" t="str">
        <f>CONCATENATE(C2427,E2427,G2427,I2427)</f>
        <v>23</v>
      </c>
    </row>
    <row r="2428" spans="1:17" x14ac:dyDescent="0.25">
      <c r="A2428">
        <v>2695</v>
      </c>
      <c r="D2428">
        <v>27.893354000000009</v>
      </c>
      <c r="E2428" s="5">
        <v>2</v>
      </c>
      <c r="P2428">
        <v>1</v>
      </c>
      <c r="Q2428" t="str">
        <f>CONCATENATE(C2428,E2428,G2428,I2428)</f>
        <v>2</v>
      </c>
    </row>
    <row r="2429" spans="1:17" x14ac:dyDescent="0.25">
      <c r="A2429">
        <v>2696</v>
      </c>
      <c r="D2429">
        <v>27.921912000000006</v>
      </c>
      <c r="E2429" s="5">
        <v>2</v>
      </c>
      <c r="P2429">
        <v>1</v>
      </c>
      <c r="Q2429" t="str">
        <f>CONCATENATE(C2429,E2429,G2429,I2429)</f>
        <v>2</v>
      </c>
    </row>
    <row r="2430" spans="1:17" x14ac:dyDescent="0.25">
      <c r="A2430">
        <v>2697</v>
      </c>
      <c r="D2430">
        <v>27.921605000000014</v>
      </c>
      <c r="E2430" s="5">
        <v>2</v>
      </c>
      <c r="P2430">
        <v>1</v>
      </c>
      <c r="Q2430" t="str">
        <f>CONCATENATE(C2430,E2430,G2430,I2430)</f>
        <v>2</v>
      </c>
    </row>
    <row r="2431" spans="1:17" x14ac:dyDescent="0.25">
      <c r="A2431">
        <v>2698</v>
      </c>
      <c r="B2431">
        <v>21.398752000000009</v>
      </c>
      <c r="C2431" s="3">
        <v>1</v>
      </c>
      <c r="D2431">
        <v>27.846149000000011</v>
      </c>
      <c r="E2431" s="5">
        <v>2</v>
      </c>
      <c r="P2431">
        <v>2</v>
      </c>
      <c r="Q2431" t="str">
        <f>CONCATENATE(C2431,E2431,G2431,I2431)</f>
        <v>12</v>
      </c>
    </row>
    <row r="2432" spans="1:17" x14ac:dyDescent="0.25">
      <c r="A2432">
        <v>2699</v>
      </c>
      <c r="B2432">
        <v>21.410053000000012</v>
      </c>
      <c r="C2432" s="3">
        <v>1</v>
      </c>
      <c r="D2432">
        <v>27.887859000000006</v>
      </c>
      <c r="E2432" s="5">
        <v>2</v>
      </c>
      <c r="P2432">
        <v>2</v>
      </c>
      <c r="Q2432" t="str">
        <f>CONCATENATE(C2432,E2432,G2432,I2432)</f>
        <v>12</v>
      </c>
    </row>
    <row r="2433" spans="1:17" x14ac:dyDescent="0.25">
      <c r="A2433">
        <v>2700</v>
      </c>
      <c r="B2433">
        <v>21.390893000000013</v>
      </c>
      <c r="C2433" s="3">
        <v>1</v>
      </c>
      <c r="D2433">
        <v>27.847846000000011</v>
      </c>
      <c r="E2433" s="5">
        <v>2</v>
      </c>
      <c r="P2433">
        <v>2</v>
      </c>
      <c r="Q2433" t="str">
        <f>CONCATENATE(C2433,E2433,G2433,I2433)</f>
        <v>12</v>
      </c>
    </row>
    <row r="2434" spans="1:17" x14ac:dyDescent="0.25">
      <c r="A2434">
        <v>2701</v>
      </c>
      <c r="B2434">
        <v>21.394130000000011</v>
      </c>
      <c r="C2434" s="3">
        <v>1</v>
      </c>
      <c r="P2434">
        <v>1</v>
      </c>
      <c r="Q2434" t="str">
        <f>CONCATENATE(C2434,E2434,G2434,I2434)</f>
        <v>1</v>
      </c>
    </row>
    <row r="2435" spans="1:17" x14ac:dyDescent="0.25">
      <c r="A2435">
        <v>2702</v>
      </c>
      <c r="B2435">
        <v>21.385964000000008</v>
      </c>
      <c r="C2435" s="3">
        <v>1</v>
      </c>
      <c r="P2435">
        <v>1</v>
      </c>
      <c r="Q2435" t="str">
        <f>CONCATENATE(C2435,E2435,G2435,I2435)</f>
        <v>1</v>
      </c>
    </row>
    <row r="2436" spans="1:17" x14ac:dyDescent="0.25">
      <c r="A2436">
        <v>2703</v>
      </c>
      <c r="B2436">
        <v>21.42612900000001</v>
      </c>
      <c r="C2436" s="3">
        <v>1</v>
      </c>
      <c r="P2436">
        <v>1</v>
      </c>
      <c r="Q2436" t="str">
        <f>CONCATENATE(C2436,E2436,G2436,I2436)</f>
        <v>1</v>
      </c>
    </row>
    <row r="2437" spans="1:17" x14ac:dyDescent="0.25">
      <c r="A2437">
        <v>2704</v>
      </c>
      <c r="B2437">
        <v>21.427517000000009</v>
      </c>
      <c r="C2437" s="3">
        <v>1</v>
      </c>
      <c r="P2437">
        <v>1</v>
      </c>
      <c r="Q2437" t="str">
        <f>CONCATENATE(C2437,E2437,G2437,I2437)</f>
        <v>1</v>
      </c>
    </row>
    <row r="2438" spans="1:17" x14ac:dyDescent="0.25">
      <c r="A2438">
        <v>2705</v>
      </c>
      <c r="B2438">
        <v>21.43866400000001</v>
      </c>
      <c r="C2438" s="3">
        <v>1</v>
      </c>
      <c r="P2438">
        <v>1</v>
      </c>
      <c r="Q2438" t="str">
        <f>CONCATENATE(C2438,E2438,G2438,I2438)</f>
        <v>1</v>
      </c>
    </row>
    <row r="2439" spans="1:17" x14ac:dyDescent="0.25">
      <c r="A2439">
        <v>2706</v>
      </c>
      <c r="B2439">
        <v>21.456127000000009</v>
      </c>
      <c r="C2439" s="3">
        <v>1</v>
      </c>
      <c r="H2439">
        <v>23.787088000000011</v>
      </c>
      <c r="I2439" s="4">
        <v>4</v>
      </c>
      <c r="P2439">
        <v>2</v>
      </c>
      <c r="Q2439" t="str">
        <f>CONCATENATE(C2439,E2439,G2439,I2439)</f>
        <v>14</v>
      </c>
    </row>
    <row r="2440" spans="1:17" x14ac:dyDescent="0.25">
      <c r="A2440">
        <v>2707</v>
      </c>
      <c r="B2440">
        <v>21.398752000000009</v>
      </c>
      <c r="C2440" s="3">
        <v>1</v>
      </c>
      <c r="H2440">
        <v>23.81066400000001</v>
      </c>
      <c r="I2440" s="4">
        <v>4</v>
      </c>
      <c r="P2440">
        <v>2</v>
      </c>
      <c r="Q2440" t="str">
        <f>CONCATENATE(C2440,E2440,G2440,I2440)</f>
        <v>14</v>
      </c>
    </row>
    <row r="2441" spans="1:17" x14ac:dyDescent="0.25">
      <c r="A2441">
        <v>2708</v>
      </c>
      <c r="B2441">
        <v>21.417141000000015</v>
      </c>
      <c r="C2441" s="3">
        <v>1</v>
      </c>
      <c r="H2441">
        <v>23.79083700000001</v>
      </c>
      <c r="I2441" s="4">
        <v>4</v>
      </c>
      <c r="P2441">
        <v>2</v>
      </c>
      <c r="Q2441" t="str">
        <f>CONCATENATE(C2441,E2441,G2441,I2441)</f>
        <v>14</v>
      </c>
    </row>
    <row r="2442" spans="1:17" x14ac:dyDescent="0.25">
      <c r="A2442">
        <v>2709</v>
      </c>
      <c r="H2442">
        <v>23.798082000000008</v>
      </c>
      <c r="I2442" s="4">
        <v>4</v>
      </c>
      <c r="P2442">
        <v>1</v>
      </c>
      <c r="Q2442" t="str">
        <f>CONCATENATE(C2442,E2442,G2442,I2442)</f>
        <v>4</v>
      </c>
    </row>
    <row r="2443" spans="1:17" x14ac:dyDescent="0.25">
      <c r="A2443">
        <v>2710</v>
      </c>
      <c r="F2443">
        <v>20.652789000000013</v>
      </c>
      <c r="G2443" s="2">
        <v>3</v>
      </c>
      <c r="H2443">
        <v>23.773477000000014</v>
      </c>
      <c r="I2443" s="4">
        <v>4</v>
      </c>
      <c r="P2443">
        <v>2</v>
      </c>
      <c r="Q2443" t="str">
        <f>CONCATENATE(C2443,E2443,G2443,I2443)</f>
        <v>34</v>
      </c>
    </row>
    <row r="2444" spans="1:17" x14ac:dyDescent="0.25">
      <c r="A2444">
        <v>2711</v>
      </c>
      <c r="F2444">
        <v>20.565624000000014</v>
      </c>
      <c r="G2444" s="2">
        <v>3</v>
      </c>
      <c r="H2444">
        <v>23.788371000000012</v>
      </c>
      <c r="I2444" s="4">
        <v>4</v>
      </c>
      <c r="P2444">
        <v>2</v>
      </c>
      <c r="Q2444" t="str">
        <f>CONCATENATE(C2444,E2444,G2444,I2444)</f>
        <v>34</v>
      </c>
    </row>
    <row r="2445" spans="1:17" x14ac:dyDescent="0.25">
      <c r="A2445">
        <v>2712</v>
      </c>
      <c r="D2445">
        <v>10.329444000000009</v>
      </c>
      <c r="E2445" s="5">
        <v>2</v>
      </c>
      <c r="F2445">
        <v>20.547236000000012</v>
      </c>
      <c r="G2445" s="2">
        <v>3</v>
      </c>
      <c r="H2445">
        <v>23.780000000000015</v>
      </c>
      <c r="I2445" s="4">
        <v>4</v>
      </c>
      <c r="P2445">
        <v>3</v>
      </c>
      <c r="Q2445" t="str">
        <f>CONCATENATE(C2445,E2445,G2445,I2445)</f>
        <v>234</v>
      </c>
    </row>
    <row r="2446" spans="1:17" x14ac:dyDescent="0.25">
      <c r="A2446">
        <v>2713</v>
      </c>
      <c r="D2446">
        <v>10.329444000000009</v>
      </c>
      <c r="E2446" s="5">
        <v>2</v>
      </c>
      <c r="F2446">
        <v>20.592231000000012</v>
      </c>
      <c r="G2446" s="2">
        <v>3</v>
      </c>
      <c r="H2446">
        <v>23.782928000000013</v>
      </c>
      <c r="I2446" s="4">
        <v>4</v>
      </c>
      <c r="P2446">
        <v>3</v>
      </c>
      <c r="Q2446" t="str">
        <f>CONCATENATE(C2446,E2446,G2446,I2446)</f>
        <v>234</v>
      </c>
    </row>
    <row r="2447" spans="1:17" x14ac:dyDescent="0.25">
      <c r="A2447">
        <v>2714</v>
      </c>
      <c r="D2447">
        <v>10.329444000000009</v>
      </c>
      <c r="E2447" s="5">
        <v>2</v>
      </c>
      <c r="F2447">
        <v>20.638407000000015</v>
      </c>
      <c r="G2447" s="2">
        <v>3</v>
      </c>
      <c r="H2447">
        <v>23.756988000000007</v>
      </c>
      <c r="I2447" s="4">
        <v>4</v>
      </c>
      <c r="P2447">
        <v>3</v>
      </c>
      <c r="Q2447" t="str">
        <f>CONCATENATE(C2447,E2447,G2447,I2447)</f>
        <v>234</v>
      </c>
    </row>
    <row r="2448" spans="1:17" x14ac:dyDescent="0.25">
      <c r="A2448">
        <v>2715</v>
      </c>
      <c r="D2448">
        <v>10.329444000000009</v>
      </c>
      <c r="E2448" s="5">
        <v>2</v>
      </c>
      <c r="F2448">
        <v>20.616423000000012</v>
      </c>
      <c r="G2448" s="2">
        <v>3</v>
      </c>
      <c r="H2448">
        <v>23.787088000000011</v>
      </c>
      <c r="I2448" s="4">
        <v>4</v>
      </c>
      <c r="P2448">
        <v>3</v>
      </c>
      <c r="Q2448" t="str">
        <f>CONCATENATE(C2448,E2448,G2448,I2448)</f>
        <v>234</v>
      </c>
    </row>
    <row r="2449" spans="1:17" x14ac:dyDescent="0.25">
      <c r="A2449">
        <v>2716</v>
      </c>
      <c r="D2449">
        <v>10.329444000000009</v>
      </c>
      <c r="E2449" s="5">
        <v>2</v>
      </c>
      <c r="F2449">
        <v>20.60650900000001</v>
      </c>
      <c r="G2449" s="2">
        <v>3</v>
      </c>
      <c r="H2449">
        <v>23.765618000000011</v>
      </c>
      <c r="I2449" s="4">
        <v>4</v>
      </c>
      <c r="P2449">
        <v>3</v>
      </c>
      <c r="Q2449" t="str">
        <f>CONCATENATE(C2449,E2449,G2449,I2449)</f>
        <v>234</v>
      </c>
    </row>
    <row r="2450" spans="1:17" x14ac:dyDescent="0.25">
      <c r="A2450">
        <v>2717</v>
      </c>
      <c r="D2450">
        <v>10.329444000000009</v>
      </c>
      <c r="E2450" s="5">
        <v>2</v>
      </c>
      <c r="F2450">
        <v>20.600757000000009</v>
      </c>
      <c r="G2450" s="2">
        <v>3</v>
      </c>
      <c r="P2450">
        <v>2</v>
      </c>
      <c r="Q2450" t="str">
        <f>CONCATENATE(C2450,E2450,G2450,I2450)</f>
        <v>23</v>
      </c>
    </row>
    <row r="2451" spans="1:17" x14ac:dyDescent="0.25">
      <c r="A2451">
        <v>2718</v>
      </c>
      <c r="D2451">
        <v>10.329444000000009</v>
      </c>
      <c r="E2451" s="5">
        <v>2</v>
      </c>
      <c r="F2451">
        <v>20.652789000000013</v>
      </c>
      <c r="G2451" s="2">
        <v>3</v>
      </c>
      <c r="J2451">
        <v>38.616367000000011</v>
      </c>
      <c r="K2451" t="s">
        <v>22</v>
      </c>
      <c r="Q2451" t="str">
        <f>CONCATENATE(C2451,E2451,G2451,I2451)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C6C8-906A-40C6-BFB3-AC58C3B76275}">
  <dimension ref="A1:F2451"/>
  <sheetViews>
    <sheetView workbookViewId="0">
      <selection sqref="A1:H1048576"/>
    </sheetView>
  </sheetViews>
  <sheetFormatPr defaultRowHeight="15" x14ac:dyDescent="0.25"/>
  <cols>
    <col min="1" max="1" width="5" bestFit="1" customWidth="1"/>
    <col min="2" max="2" width="10" bestFit="1" customWidth="1"/>
    <col min="3" max="3" width="9" bestFit="1" customWidth="1"/>
    <col min="4" max="5" width="10" bestFit="1" customWidth="1"/>
    <col min="6" max="6" width="11.140625" bestFit="1" customWidth="1"/>
  </cols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D5" s="2">
        <v>3</v>
      </c>
    </row>
    <row r="6" spans="1:6" x14ac:dyDescent="0.25">
      <c r="A6">
        <v>5</v>
      </c>
      <c r="B6" s="3">
        <v>1</v>
      </c>
      <c r="D6" s="2">
        <v>3</v>
      </c>
    </row>
    <row r="7" spans="1:6" x14ac:dyDescent="0.25">
      <c r="A7">
        <v>6</v>
      </c>
      <c r="B7" s="3">
        <v>1</v>
      </c>
      <c r="D7" s="2">
        <v>3</v>
      </c>
      <c r="E7" s="4">
        <v>4</v>
      </c>
    </row>
    <row r="8" spans="1:6" x14ac:dyDescent="0.25">
      <c r="A8">
        <v>7</v>
      </c>
      <c r="B8" s="3">
        <v>1</v>
      </c>
      <c r="D8" s="2">
        <v>3</v>
      </c>
      <c r="E8" s="4">
        <v>4</v>
      </c>
    </row>
    <row r="9" spans="1:6" x14ac:dyDescent="0.25">
      <c r="A9">
        <v>8</v>
      </c>
      <c r="B9" s="3">
        <v>1</v>
      </c>
      <c r="D9" s="2">
        <v>3</v>
      </c>
      <c r="E9" s="4">
        <v>4</v>
      </c>
    </row>
    <row r="10" spans="1:6" x14ac:dyDescent="0.25">
      <c r="A10">
        <v>9</v>
      </c>
      <c r="B10" s="3">
        <v>1</v>
      </c>
      <c r="D10" s="2">
        <v>3</v>
      </c>
      <c r="E10" s="4">
        <v>4</v>
      </c>
    </row>
    <row r="11" spans="1:6" x14ac:dyDescent="0.25">
      <c r="A11">
        <v>10</v>
      </c>
      <c r="B11" s="3">
        <v>1</v>
      </c>
      <c r="D11" s="2">
        <v>3</v>
      </c>
      <c r="E11" s="4">
        <v>4</v>
      </c>
    </row>
    <row r="12" spans="1:6" x14ac:dyDescent="0.25">
      <c r="A12">
        <v>11</v>
      </c>
      <c r="B12" s="3">
        <v>1</v>
      </c>
      <c r="D12" s="2">
        <v>3</v>
      </c>
      <c r="E12" s="4">
        <v>4</v>
      </c>
    </row>
    <row r="13" spans="1:6" x14ac:dyDescent="0.25">
      <c r="A13">
        <v>12</v>
      </c>
      <c r="B13" s="3">
        <v>1</v>
      </c>
      <c r="D13" s="2">
        <v>3</v>
      </c>
      <c r="E13" s="4">
        <v>4</v>
      </c>
    </row>
    <row r="14" spans="1:6" x14ac:dyDescent="0.25">
      <c r="A14">
        <v>13</v>
      </c>
      <c r="B14" s="3">
        <v>1</v>
      </c>
      <c r="D14" s="2">
        <v>3</v>
      </c>
      <c r="E14" s="4">
        <v>4</v>
      </c>
    </row>
    <row r="15" spans="1:6" x14ac:dyDescent="0.25">
      <c r="A15">
        <v>14</v>
      </c>
      <c r="B15" s="3">
        <v>1</v>
      </c>
      <c r="D15" s="2">
        <v>3</v>
      </c>
      <c r="E15" s="4">
        <v>4</v>
      </c>
    </row>
    <row r="16" spans="1:6" x14ac:dyDescent="0.25">
      <c r="A16">
        <v>15</v>
      </c>
      <c r="B16" s="3">
        <v>1</v>
      </c>
      <c r="E16" s="4">
        <v>4</v>
      </c>
    </row>
    <row r="17" spans="1:5" x14ac:dyDescent="0.25">
      <c r="A17">
        <v>16</v>
      </c>
      <c r="B17" s="3">
        <v>1</v>
      </c>
      <c r="E17" s="4">
        <v>4</v>
      </c>
    </row>
    <row r="18" spans="1:5" x14ac:dyDescent="0.25">
      <c r="A18">
        <v>17</v>
      </c>
      <c r="B18" s="3">
        <v>1</v>
      </c>
      <c r="E18" s="4">
        <v>4</v>
      </c>
    </row>
    <row r="19" spans="1:5" x14ac:dyDescent="0.25">
      <c r="A19">
        <v>18</v>
      </c>
      <c r="C19" s="5">
        <v>2</v>
      </c>
    </row>
    <row r="20" spans="1:5" x14ac:dyDescent="0.25">
      <c r="A20">
        <v>19</v>
      </c>
      <c r="C20" s="5">
        <v>2</v>
      </c>
    </row>
    <row r="21" spans="1:5" x14ac:dyDescent="0.25">
      <c r="A21">
        <v>20</v>
      </c>
      <c r="C21" s="5">
        <v>2</v>
      </c>
    </row>
    <row r="22" spans="1:5" x14ac:dyDescent="0.25">
      <c r="A22">
        <v>21</v>
      </c>
      <c r="C22" s="5">
        <v>2</v>
      </c>
    </row>
    <row r="23" spans="1:5" x14ac:dyDescent="0.25">
      <c r="A23">
        <v>22</v>
      </c>
      <c r="C23" s="5">
        <v>2</v>
      </c>
    </row>
    <row r="24" spans="1:5" x14ac:dyDescent="0.25">
      <c r="A24">
        <v>23</v>
      </c>
      <c r="C24" s="5">
        <v>2</v>
      </c>
    </row>
    <row r="25" spans="1:5" x14ac:dyDescent="0.25">
      <c r="A25">
        <v>24</v>
      </c>
      <c r="C25" s="5">
        <v>2</v>
      </c>
    </row>
    <row r="26" spans="1:5" x14ac:dyDescent="0.25">
      <c r="A26">
        <v>25</v>
      </c>
      <c r="C26" s="5">
        <v>2</v>
      </c>
    </row>
    <row r="27" spans="1:5" x14ac:dyDescent="0.25">
      <c r="A27">
        <v>26</v>
      </c>
      <c r="C27" s="5">
        <v>2</v>
      </c>
      <c r="D27" s="2">
        <v>3</v>
      </c>
    </row>
    <row r="28" spans="1:5" x14ac:dyDescent="0.25">
      <c r="A28">
        <v>27</v>
      </c>
      <c r="C28" s="5">
        <v>2</v>
      </c>
      <c r="D28" s="2">
        <v>3</v>
      </c>
    </row>
    <row r="29" spans="1:5" x14ac:dyDescent="0.25">
      <c r="A29">
        <v>28</v>
      </c>
      <c r="C29" s="5">
        <v>2</v>
      </c>
      <c r="D29" s="2">
        <v>3</v>
      </c>
    </row>
    <row r="30" spans="1:5" x14ac:dyDescent="0.25">
      <c r="A30">
        <v>29</v>
      </c>
      <c r="C30" s="5">
        <v>2</v>
      </c>
      <c r="D30" s="2">
        <v>3</v>
      </c>
    </row>
    <row r="31" spans="1:5" x14ac:dyDescent="0.25">
      <c r="A31">
        <v>30</v>
      </c>
      <c r="D31" s="2">
        <v>3</v>
      </c>
    </row>
    <row r="32" spans="1:5" x14ac:dyDescent="0.25">
      <c r="A32">
        <v>31</v>
      </c>
      <c r="D32" s="2">
        <v>3</v>
      </c>
      <c r="E32" s="4">
        <v>4</v>
      </c>
    </row>
    <row r="33" spans="1:5" x14ac:dyDescent="0.25">
      <c r="A33">
        <v>32</v>
      </c>
      <c r="D33" s="2">
        <v>3</v>
      </c>
      <c r="E33" s="4">
        <v>4</v>
      </c>
    </row>
    <row r="34" spans="1:5" x14ac:dyDescent="0.25">
      <c r="A34">
        <v>33</v>
      </c>
      <c r="D34" s="2">
        <v>3</v>
      </c>
      <c r="E34" s="4">
        <v>4</v>
      </c>
    </row>
    <row r="35" spans="1:5" x14ac:dyDescent="0.25">
      <c r="A35">
        <v>34</v>
      </c>
      <c r="D35" s="2">
        <v>3</v>
      </c>
      <c r="E35" s="4">
        <v>4</v>
      </c>
    </row>
    <row r="36" spans="1:5" x14ac:dyDescent="0.25">
      <c r="A36">
        <v>35</v>
      </c>
      <c r="B36" s="3">
        <v>1</v>
      </c>
      <c r="D36" s="2">
        <v>3</v>
      </c>
      <c r="E36" s="4">
        <v>4</v>
      </c>
    </row>
    <row r="37" spans="1:5" x14ac:dyDescent="0.25">
      <c r="A37">
        <v>36</v>
      </c>
      <c r="B37" s="3">
        <v>1</v>
      </c>
      <c r="E37" s="4">
        <v>4</v>
      </c>
    </row>
    <row r="38" spans="1:5" x14ac:dyDescent="0.25">
      <c r="A38">
        <v>37</v>
      </c>
      <c r="B38" s="3">
        <v>1</v>
      </c>
      <c r="E38" s="4">
        <v>4</v>
      </c>
    </row>
    <row r="39" spans="1:5" x14ac:dyDescent="0.25">
      <c r="A39">
        <v>38</v>
      </c>
      <c r="B39" s="3">
        <v>1</v>
      </c>
      <c r="E39" s="4">
        <v>4</v>
      </c>
    </row>
    <row r="40" spans="1:5" x14ac:dyDescent="0.25">
      <c r="A40">
        <v>39</v>
      </c>
      <c r="B40" s="3">
        <v>1</v>
      </c>
      <c r="E40" s="4">
        <v>4</v>
      </c>
    </row>
    <row r="41" spans="1:5" x14ac:dyDescent="0.25">
      <c r="A41">
        <v>40</v>
      </c>
      <c r="B41" s="3">
        <v>1</v>
      </c>
      <c r="E41" s="4">
        <v>4</v>
      </c>
    </row>
    <row r="42" spans="1:5" x14ac:dyDescent="0.25">
      <c r="A42">
        <v>41</v>
      </c>
      <c r="B42" s="3">
        <v>1</v>
      </c>
    </row>
    <row r="43" spans="1:5" x14ac:dyDescent="0.25">
      <c r="A43">
        <v>42</v>
      </c>
      <c r="B43" s="3">
        <v>1</v>
      </c>
    </row>
    <row r="44" spans="1:5" x14ac:dyDescent="0.25">
      <c r="A44">
        <v>43</v>
      </c>
      <c r="B44" s="3">
        <v>1</v>
      </c>
    </row>
    <row r="45" spans="1:5" x14ac:dyDescent="0.25">
      <c r="A45">
        <v>44</v>
      </c>
      <c r="B45" s="3">
        <v>1</v>
      </c>
      <c r="C45" s="5">
        <v>2</v>
      </c>
    </row>
    <row r="46" spans="1:5" x14ac:dyDescent="0.25">
      <c r="A46">
        <v>45</v>
      </c>
      <c r="B46" s="3">
        <v>1</v>
      </c>
      <c r="C46" s="5">
        <v>2</v>
      </c>
    </row>
    <row r="47" spans="1:5" x14ac:dyDescent="0.25">
      <c r="A47">
        <v>46</v>
      </c>
      <c r="B47" s="3">
        <v>1</v>
      </c>
      <c r="C47" s="5">
        <v>2</v>
      </c>
    </row>
    <row r="48" spans="1:5" x14ac:dyDescent="0.25">
      <c r="A48">
        <v>47</v>
      </c>
      <c r="C48" s="5">
        <v>2</v>
      </c>
    </row>
    <row r="49" spans="1:5" x14ac:dyDescent="0.25">
      <c r="A49">
        <v>48</v>
      </c>
      <c r="C49" s="5">
        <v>2</v>
      </c>
    </row>
    <row r="50" spans="1:5" x14ac:dyDescent="0.25">
      <c r="A50">
        <v>49</v>
      </c>
      <c r="C50" s="5">
        <v>2</v>
      </c>
    </row>
    <row r="51" spans="1:5" x14ac:dyDescent="0.25">
      <c r="A51">
        <v>50</v>
      </c>
      <c r="C51" s="5">
        <v>2</v>
      </c>
      <c r="D51" s="2">
        <v>3</v>
      </c>
    </row>
    <row r="52" spans="1:5" x14ac:dyDescent="0.25">
      <c r="A52">
        <v>51</v>
      </c>
      <c r="C52" s="5">
        <v>2</v>
      </c>
      <c r="D52" s="2">
        <v>3</v>
      </c>
    </row>
    <row r="53" spans="1:5" x14ac:dyDescent="0.25">
      <c r="A53">
        <v>52</v>
      </c>
      <c r="C53" s="5">
        <v>2</v>
      </c>
      <c r="D53" s="2">
        <v>3</v>
      </c>
    </row>
    <row r="54" spans="1:5" x14ac:dyDescent="0.25">
      <c r="A54">
        <v>53</v>
      </c>
      <c r="C54" s="5">
        <v>2</v>
      </c>
      <c r="D54" s="2">
        <v>3</v>
      </c>
      <c r="E54" s="4">
        <v>4</v>
      </c>
    </row>
    <row r="55" spans="1:5" x14ac:dyDescent="0.25">
      <c r="A55">
        <v>54</v>
      </c>
      <c r="D55" s="2">
        <v>3</v>
      </c>
      <c r="E55" s="4">
        <v>4</v>
      </c>
    </row>
    <row r="56" spans="1:5" x14ac:dyDescent="0.25">
      <c r="A56">
        <v>55</v>
      </c>
      <c r="D56" s="2">
        <v>3</v>
      </c>
      <c r="E56" s="4">
        <v>4</v>
      </c>
    </row>
    <row r="57" spans="1:5" x14ac:dyDescent="0.25">
      <c r="A57">
        <v>56</v>
      </c>
      <c r="D57" s="2">
        <v>3</v>
      </c>
      <c r="E57" s="4">
        <v>4</v>
      </c>
    </row>
    <row r="58" spans="1:5" x14ac:dyDescent="0.25">
      <c r="A58">
        <v>57</v>
      </c>
      <c r="D58" s="2">
        <v>3</v>
      </c>
      <c r="E58" s="4">
        <v>4</v>
      </c>
    </row>
    <row r="59" spans="1:5" x14ac:dyDescent="0.25">
      <c r="A59">
        <v>58</v>
      </c>
      <c r="D59" s="2">
        <v>3</v>
      </c>
      <c r="E59" s="4">
        <v>4</v>
      </c>
    </row>
    <row r="60" spans="1:5" x14ac:dyDescent="0.25">
      <c r="A60">
        <v>59</v>
      </c>
      <c r="B60" s="3">
        <v>1</v>
      </c>
      <c r="E60" s="4">
        <v>4</v>
      </c>
    </row>
    <row r="61" spans="1:5" x14ac:dyDescent="0.25">
      <c r="A61">
        <v>60</v>
      </c>
      <c r="B61" s="3">
        <v>1</v>
      </c>
      <c r="E61" s="4">
        <v>4</v>
      </c>
    </row>
    <row r="62" spans="1:5" x14ac:dyDescent="0.25">
      <c r="A62">
        <v>61</v>
      </c>
      <c r="B62" s="3">
        <v>1</v>
      </c>
      <c r="E62" s="4">
        <v>4</v>
      </c>
    </row>
    <row r="63" spans="1:5" x14ac:dyDescent="0.25">
      <c r="A63">
        <v>62</v>
      </c>
      <c r="B63" s="3">
        <v>1</v>
      </c>
      <c r="E63" s="4">
        <v>4</v>
      </c>
    </row>
    <row r="64" spans="1:5" x14ac:dyDescent="0.25">
      <c r="A64">
        <v>63</v>
      </c>
      <c r="B64" s="3">
        <v>1</v>
      </c>
    </row>
    <row r="65" spans="1:5" x14ac:dyDescent="0.25">
      <c r="A65">
        <v>64</v>
      </c>
      <c r="B65" s="3">
        <v>1</v>
      </c>
    </row>
    <row r="66" spans="1:5" x14ac:dyDescent="0.25">
      <c r="A66">
        <v>65</v>
      </c>
      <c r="B66" s="3">
        <v>1</v>
      </c>
    </row>
    <row r="67" spans="1:5" x14ac:dyDescent="0.25">
      <c r="A67">
        <v>66</v>
      </c>
      <c r="B67" s="3">
        <v>1</v>
      </c>
      <c r="C67" s="5">
        <v>2</v>
      </c>
    </row>
    <row r="68" spans="1:5" x14ac:dyDescent="0.25">
      <c r="A68">
        <v>67</v>
      </c>
      <c r="B68" s="3">
        <v>1</v>
      </c>
      <c r="C68" s="5">
        <v>2</v>
      </c>
    </row>
    <row r="69" spans="1:5" x14ac:dyDescent="0.25">
      <c r="A69">
        <v>68</v>
      </c>
      <c r="B69" s="3">
        <v>1</v>
      </c>
      <c r="C69" s="5">
        <v>2</v>
      </c>
    </row>
    <row r="70" spans="1:5" x14ac:dyDescent="0.25">
      <c r="A70">
        <v>69</v>
      </c>
      <c r="C70" s="5">
        <v>2</v>
      </c>
    </row>
    <row r="71" spans="1:5" x14ac:dyDescent="0.25">
      <c r="A71">
        <v>70</v>
      </c>
      <c r="C71" s="5">
        <v>2</v>
      </c>
    </row>
    <row r="72" spans="1:5" x14ac:dyDescent="0.25">
      <c r="A72">
        <v>71</v>
      </c>
      <c r="C72" s="5">
        <v>2</v>
      </c>
    </row>
    <row r="73" spans="1:5" x14ac:dyDescent="0.25">
      <c r="A73">
        <v>72</v>
      </c>
      <c r="C73" s="5">
        <v>2</v>
      </c>
    </row>
    <row r="74" spans="1:5" x14ac:dyDescent="0.25">
      <c r="A74">
        <v>73</v>
      </c>
      <c r="C74" s="5">
        <v>2</v>
      </c>
    </row>
    <row r="75" spans="1:5" x14ac:dyDescent="0.25">
      <c r="A75">
        <v>74</v>
      </c>
      <c r="C75" s="5">
        <v>2</v>
      </c>
      <c r="D75" s="2">
        <v>3</v>
      </c>
    </row>
    <row r="76" spans="1:5" x14ac:dyDescent="0.25">
      <c r="A76">
        <v>75</v>
      </c>
      <c r="C76" s="5">
        <v>2</v>
      </c>
      <c r="D76" s="2">
        <v>3</v>
      </c>
      <c r="E76" s="4">
        <v>4</v>
      </c>
    </row>
    <row r="77" spans="1:5" x14ac:dyDescent="0.25">
      <c r="A77">
        <v>76</v>
      </c>
      <c r="D77" s="2">
        <v>3</v>
      </c>
      <c r="E77" s="4">
        <v>4</v>
      </c>
    </row>
    <row r="78" spans="1:5" x14ac:dyDescent="0.25">
      <c r="A78">
        <v>77</v>
      </c>
      <c r="D78" s="2">
        <v>3</v>
      </c>
      <c r="E78" s="4">
        <v>4</v>
      </c>
    </row>
    <row r="79" spans="1:5" x14ac:dyDescent="0.25">
      <c r="A79">
        <v>78</v>
      </c>
      <c r="D79" s="2">
        <v>3</v>
      </c>
      <c r="E79" s="4">
        <v>4</v>
      </c>
    </row>
    <row r="80" spans="1:5" x14ac:dyDescent="0.25">
      <c r="A80">
        <v>79</v>
      </c>
      <c r="D80" s="2">
        <v>3</v>
      </c>
      <c r="E80" s="4">
        <v>4</v>
      </c>
    </row>
    <row r="81" spans="1:5" x14ac:dyDescent="0.25">
      <c r="A81">
        <v>80</v>
      </c>
      <c r="D81" s="2">
        <v>3</v>
      </c>
      <c r="E81" s="4">
        <v>4</v>
      </c>
    </row>
    <row r="82" spans="1:5" x14ac:dyDescent="0.25">
      <c r="A82">
        <v>81</v>
      </c>
      <c r="B82" s="3">
        <v>1</v>
      </c>
      <c r="D82" s="2">
        <v>3</v>
      </c>
      <c r="E82" s="4">
        <v>4</v>
      </c>
    </row>
    <row r="83" spans="1:5" x14ac:dyDescent="0.25">
      <c r="A83">
        <v>82</v>
      </c>
      <c r="B83" s="3">
        <v>1</v>
      </c>
      <c r="E83" s="4">
        <v>4</v>
      </c>
    </row>
    <row r="84" spans="1:5" x14ac:dyDescent="0.25">
      <c r="A84">
        <v>83</v>
      </c>
      <c r="B84" s="3">
        <v>1</v>
      </c>
      <c r="E84" s="4">
        <v>4</v>
      </c>
    </row>
    <row r="85" spans="1:5" x14ac:dyDescent="0.25">
      <c r="A85">
        <v>84</v>
      </c>
      <c r="B85" s="3">
        <v>1</v>
      </c>
    </row>
    <row r="86" spans="1:5" x14ac:dyDescent="0.25">
      <c r="A86">
        <v>85</v>
      </c>
      <c r="B86" s="3">
        <v>1</v>
      </c>
    </row>
    <row r="87" spans="1:5" x14ac:dyDescent="0.25">
      <c r="A87">
        <v>86</v>
      </c>
      <c r="B87" s="3">
        <v>1</v>
      </c>
    </row>
    <row r="88" spans="1:5" x14ac:dyDescent="0.25">
      <c r="A88">
        <v>87</v>
      </c>
      <c r="B88" s="3">
        <v>1</v>
      </c>
    </row>
    <row r="89" spans="1:5" x14ac:dyDescent="0.25">
      <c r="A89">
        <v>88</v>
      </c>
      <c r="B89" s="3">
        <v>1</v>
      </c>
    </row>
    <row r="90" spans="1:5" x14ac:dyDescent="0.25">
      <c r="A90">
        <v>89</v>
      </c>
      <c r="B90" s="3">
        <v>1</v>
      </c>
      <c r="C90" s="5">
        <v>2</v>
      </c>
    </row>
    <row r="91" spans="1:5" x14ac:dyDescent="0.25">
      <c r="A91">
        <v>90</v>
      </c>
      <c r="B91" s="3">
        <v>1</v>
      </c>
      <c r="C91" s="5">
        <v>2</v>
      </c>
    </row>
    <row r="92" spans="1:5" x14ac:dyDescent="0.25">
      <c r="A92">
        <v>91</v>
      </c>
      <c r="B92" s="3">
        <v>1</v>
      </c>
      <c r="C92" s="5">
        <v>2</v>
      </c>
    </row>
    <row r="93" spans="1:5" x14ac:dyDescent="0.25">
      <c r="A93">
        <v>92</v>
      </c>
      <c r="C93" s="5">
        <v>2</v>
      </c>
    </row>
    <row r="94" spans="1:5" x14ac:dyDescent="0.25">
      <c r="A94">
        <v>93</v>
      </c>
      <c r="C94" s="5">
        <v>2</v>
      </c>
    </row>
    <row r="95" spans="1:5" x14ac:dyDescent="0.25">
      <c r="A95">
        <v>94</v>
      </c>
      <c r="C95" s="5">
        <v>2</v>
      </c>
      <c r="D95" s="2">
        <v>3</v>
      </c>
    </row>
    <row r="96" spans="1:5" x14ac:dyDescent="0.25">
      <c r="A96">
        <v>95</v>
      </c>
      <c r="C96" s="5">
        <v>2</v>
      </c>
      <c r="D96" s="2">
        <v>3</v>
      </c>
    </row>
    <row r="97" spans="1:5" x14ac:dyDescent="0.25">
      <c r="A97">
        <v>96</v>
      </c>
      <c r="C97" s="5">
        <v>2</v>
      </c>
      <c r="D97" s="2">
        <v>3</v>
      </c>
    </row>
    <row r="98" spans="1:5" x14ac:dyDescent="0.25">
      <c r="A98">
        <v>97</v>
      </c>
      <c r="C98" s="5">
        <v>2</v>
      </c>
      <c r="D98" s="2">
        <v>3</v>
      </c>
      <c r="E98" s="4">
        <v>4</v>
      </c>
    </row>
    <row r="99" spans="1:5" x14ac:dyDescent="0.25">
      <c r="A99">
        <v>98</v>
      </c>
      <c r="D99" s="2">
        <v>3</v>
      </c>
      <c r="E99" s="4">
        <v>4</v>
      </c>
    </row>
    <row r="100" spans="1:5" x14ac:dyDescent="0.25">
      <c r="A100">
        <v>99</v>
      </c>
      <c r="D100" s="2">
        <v>3</v>
      </c>
      <c r="E100" s="4">
        <v>4</v>
      </c>
    </row>
    <row r="101" spans="1:5" x14ac:dyDescent="0.25">
      <c r="A101">
        <v>100</v>
      </c>
      <c r="D101" s="2">
        <v>3</v>
      </c>
      <c r="E101" s="4">
        <v>4</v>
      </c>
    </row>
    <row r="102" spans="1:5" x14ac:dyDescent="0.25">
      <c r="A102">
        <v>101</v>
      </c>
      <c r="D102" s="2">
        <v>3</v>
      </c>
      <c r="E102" s="4">
        <v>4</v>
      </c>
    </row>
    <row r="103" spans="1:5" x14ac:dyDescent="0.25">
      <c r="A103">
        <v>102</v>
      </c>
      <c r="D103" s="2">
        <v>3</v>
      </c>
      <c r="E103" s="4">
        <v>4</v>
      </c>
    </row>
    <row r="104" spans="1:5" x14ac:dyDescent="0.25">
      <c r="A104">
        <v>103</v>
      </c>
      <c r="D104" s="2">
        <v>3</v>
      </c>
      <c r="E104" s="4">
        <v>4</v>
      </c>
    </row>
    <row r="105" spans="1:5" x14ac:dyDescent="0.25">
      <c r="A105">
        <v>104</v>
      </c>
      <c r="E105" s="4">
        <v>4</v>
      </c>
    </row>
    <row r="106" spans="1:5" x14ac:dyDescent="0.25">
      <c r="A106">
        <v>105</v>
      </c>
      <c r="B106" s="3">
        <v>1</v>
      </c>
      <c r="E106" s="4">
        <v>4</v>
      </c>
    </row>
    <row r="107" spans="1:5" x14ac:dyDescent="0.25">
      <c r="A107">
        <v>106</v>
      </c>
      <c r="B107" s="3">
        <v>1</v>
      </c>
    </row>
    <row r="108" spans="1:5" x14ac:dyDescent="0.25">
      <c r="A108">
        <v>107</v>
      </c>
      <c r="B108" s="3">
        <v>1</v>
      </c>
    </row>
    <row r="109" spans="1:5" x14ac:dyDescent="0.25">
      <c r="A109">
        <v>108</v>
      </c>
      <c r="B109" s="3">
        <v>1</v>
      </c>
    </row>
    <row r="110" spans="1:5" x14ac:dyDescent="0.25">
      <c r="A110">
        <v>109</v>
      </c>
      <c r="B110" s="3">
        <v>1</v>
      </c>
    </row>
    <row r="111" spans="1:5" x14ac:dyDescent="0.25">
      <c r="A111">
        <v>110</v>
      </c>
      <c r="B111" s="3">
        <v>1</v>
      </c>
    </row>
    <row r="112" spans="1:5" x14ac:dyDescent="0.25">
      <c r="A112">
        <v>111</v>
      </c>
      <c r="B112" s="3">
        <v>1</v>
      </c>
      <c r="C112" s="5">
        <v>2</v>
      </c>
    </row>
    <row r="113" spans="1:5" x14ac:dyDescent="0.25">
      <c r="A113">
        <v>112</v>
      </c>
      <c r="B113" s="3">
        <v>1</v>
      </c>
      <c r="C113" s="5">
        <v>2</v>
      </c>
    </row>
    <row r="114" spans="1:5" x14ac:dyDescent="0.25">
      <c r="A114">
        <v>113</v>
      </c>
      <c r="B114" s="3">
        <v>1</v>
      </c>
      <c r="C114" s="5">
        <v>2</v>
      </c>
    </row>
    <row r="115" spans="1:5" x14ac:dyDescent="0.25">
      <c r="A115">
        <v>114</v>
      </c>
      <c r="C115" s="5">
        <v>2</v>
      </c>
    </row>
    <row r="116" spans="1:5" x14ac:dyDescent="0.25">
      <c r="A116">
        <v>115</v>
      </c>
      <c r="C116" s="5">
        <v>2</v>
      </c>
    </row>
    <row r="117" spans="1:5" x14ac:dyDescent="0.25">
      <c r="A117">
        <v>116</v>
      </c>
      <c r="C117" s="5">
        <v>2</v>
      </c>
    </row>
    <row r="118" spans="1:5" x14ac:dyDescent="0.25">
      <c r="A118">
        <v>117</v>
      </c>
      <c r="C118" s="5">
        <v>2</v>
      </c>
    </row>
    <row r="119" spans="1:5" x14ac:dyDescent="0.25">
      <c r="A119">
        <v>118</v>
      </c>
      <c r="C119" s="5">
        <v>2</v>
      </c>
    </row>
    <row r="120" spans="1:5" x14ac:dyDescent="0.25">
      <c r="A120">
        <v>119</v>
      </c>
      <c r="C120" s="5">
        <v>2</v>
      </c>
      <c r="D120" s="2">
        <v>3</v>
      </c>
    </row>
    <row r="121" spans="1:5" x14ac:dyDescent="0.25">
      <c r="A121">
        <v>120</v>
      </c>
      <c r="C121" s="5">
        <v>2</v>
      </c>
      <c r="D121" s="2">
        <v>3</v>
      </c>
    </row>
    <row r="122" spans="1:5" x14ac:dyDescent="0.25">
      <c r="A122">
        <v>121</v>
      </c>
      <c r="D122" s="2">
        <v>3</v>
      </c>
      <c r="E122" s="4">
        <v>4</v>
      </c>
    </row>
    <row r="123" spans="1:5" x14ac:dyDescent="0.25">
      <c r="A123">
        <v>122</v>
      </c>
      <c r="D123" s="2">
        <v>3</v>
      </c>
      <c r="E123" s="4">
        <v>4</v>
      </c>
    </row>
    <row r="124" spans="1:5" x14ac:dyDescent="0.25">
      <c r="A124">
        <v>123</v>
      </c>
      <c r="D124" s="2">
        <v>3</v>
      </c>
      <c r="E124" s="4">
        <v>4</v>
      </c>
    </row>
    <row r="125" spans="1:5" x14ac:dyDescent="0.25">
      <c r="A125">
        <v>124</v>
      </c>
      <c r="D125" s="2">
        <v>3</v>
      </c>
      <c r="E125" s="4">
        <v>4</v>
      </c>
    </row>
    <row r="126" spans="1:5" x14ac:dyDescent="0.25">
      <c r="A126">
        <v>125</v>
      </c>
      <c r="D126" s="2">
        <v>3</v>
      </c>
      <c r="E126" s="4">
        <v>4</v>
      </c>
    </row>
    <row r="127" spans="1:5" x14ac:dyDescent="0.25">
      <c r="A127">
        <v>126</v>
      </c>
      <c r="B127" s="3">
        <v>1</v>
      </c>
      <c r="D127" s="2">
        <v>3</v>
      </c>
      <c r="E127" s="4">
        <v>4</v>
      </c>
    </row>
    <row r="128" spans="1:5" x14ac:dyDescent="0.25">
      <c r="A128">
        <v>127</v>
      </c>
      <c r="B128" s="3">
        <v>1</v>
      </c>
      <c r="E128" s="4">
        <v>4</v>
      </c>
    </row>
    <row r="129" spans="1:5" x14ac:dyDescent="0.25">
      <c r="A129">
        <v>128</v>
      </c>
      <c r="B129" s="3">
        <v>1</v>
      </c>
      <c r="E129" s="4">
        <v>4</v>
      </c>
    </row>
    <row r="130" spans="1:5" x14ac:dyDescent="0.25">
      <c r="A130">
        <v>129</v>
      </c>
      <c r="B130" s="3">
        <v>1</v>
      </c>
    </row>
    <row r="131" spans="1:5" x14ac:dyDescent="0.25">
      <c r="A131">
        <v>130</v>
      </c>
      <c r="B131" s="3">
        <v>1</v>
      </c>
    </row>
    <row r="132" spans="1:5" x14ac:dyDescent="0.25">
      <c r="A132">
        <v>131</v>
      </c>
      <c r="B132" s="3">
        <v>1</v>
      </c>
    </row>
    <row r="133" spans="1:5" x14ac:dyDescent="0.25">
      <c r="A133">
        <v>132</v>
      </c>
      <c r="B133" s="3">
        <v>1</v>
      </c>
    </row>
    <row r="134" spans="1:5" x14ac:dyDescent="0.25">
      <c r="A134">
        <v>133</v>
      </c>
      <c r="B134" s="3">
        <v>1</v>
      </c>
      <c r="C134" s="5">
        <v>2</v>
      </c>
    </row>
    <row r="135" spans="1:5" x14ac:dyDescent="0.25">
      <c r="A135">
        <v>134</v>
      </c>
      <c r="B135" s="3">
        <v>1</v>
      </c>
      <c r="C135" s="5">
        <v>2</v>
      </c>
    </row>
    <row r="136" spans="1:5" x14ac:dyDescent="0.25">
      <c r="A136">
        <v>135</v>
      </c>
      <c r="C136" s="5">
        <v>2</v>
      </c>
    </row>
    <row r="137" spans="1:5" x14ac:dyDescent="0.25">
      <c r="A137">
        <v>136</v>
      </c>
      <c r="C137" s="5">
        <v>2</v>
      </c>
    </row>
    <row r="138" spans="1:5" x14ac:dyDescent="0.25">
      <c r="A138">
        <v>137</v>
      </c>
      <c r="C138" s="5">
        <v>2</v>
      </c>
    </row>
    <row r="139" spans="1:5" x14ac:dyDescent="0.25">
      <c r="A139">
        <v>138</v>
      </c>
      <c r="C139" s="5">
        <v>2</v>
      </c>
    </row>
    <row r="140" spans="1:5" x14ac:dyDescent="0.25">
      <c r="A140">
        <v>139</v>
      </c>
      <c r="C140" s="5">
        <v>2</v>
      </c>
      <c r="D140" s="2">
        <v>3</v>
      </c>
    </row>
    <row r="141" spans="1:5" x14ac:dyDescent="0.25">
      <c r="A141">
        <v>140</v>
      </c>
      <c r="C141" s="5">
        <v>2</v>
      </c>
      <c r="D141" s="2">
        <v>3</v>
      </c>
    </row>
    <row r="142" spans="1:5" x14ac:dyDescent="0.25">
      <c r="A142">
        <v>141</v>
      </c>
      <c r="C142" s="5">
        <v>2</v>
      </c>
      <c r="D142" s="2">
        <v>3</v>
      </c>
    </row>
    <row r="143" spans="1:5" x14ac:dyDescent="0.25">
      <c r="A143">
        <v>142</v>
      </c>
      <c r="D143" s="2">
        <v>3</v>
      </c>
      <c r="E143" s="4">
        <v>4</v>
      </c>
    </row>
    <row r="144" spans="1:5" x14ac:dyDescent="0.25">
      <c r="A144">
        <v>143</v>
      </c>
      <c r="D144" s="2">
        <v>3</v>
      </c>
      <c r="E144" s="4">
        <v>4</v>
      </c>
    </row>
    <row r="145" spans="1:5" x14ac:dyDescent="0.25">
      <c r="A145">
        <v>144</v>
      </c>
      <c r="D145" s="2">
        <v>3</v>
      </c>
      <c r="E145" s="4">
        <v>4</v>
      </c>
    </row>
    <row r="146" spans="1:5" x14ac:dyDescent="0.25">
      <c r="A146">
        <v>145</v>
      </c>
      <c r="D146" s="2">
        <v>3</v>
      </c>
      <c r="E146" s="4">
        <v>4</v>
      </c>
    </row>
    <row r="147" spans="1:5" x14ac:dyDescent="0.25">
      <c r="A147">
        <v>146</v>
      </c>
      <c r="D147" s="2">
        <v>3</v>
      </c>
      <c r="E147" s="4">
        <v>4</v>
      </c>
    </row>
    <row r="148" spans="1:5" x14ac:dyDescent="0.25">
      <c r="A148">
        <v>147</v>
      </c>
      <c r="D148" s="2">
        <v>3</v>
      </c>
      <c r="E148" s="4">
        <v>4</v>
      </c>
    </row>
    <row r="149" spans="1:5" x14ac:dyDescent="0.25">
      <c r="A149">
        <v>148</v>
      </c>
      <c r="E149" s="4">
        <v>4</v>
      </c>
    </row>
    <row r="150" spans="1:5" x14ac:dyDescent="0.25">
      <c r="A150">
        <v>149</v>
      </c>
      <c r="B150" s="3">
        <v>1</v>
      </c>
      <c r="E150" s="4">
        <v>4</v>
      </c>
    </row>
    <row r="151" spans="1:5" x14ac:dyDescent="0.25">
      <c r="A151">
        <v>150</v>
      </c>
      <c r="B151" s="3">
        <v>1</v>
      </c>
    </row>
    <row r="152" spans="1:5" x14ac:dyDescent="0.25">
      <c r="A152">
        <v>151</v>
      </c>
      <c r="B152" s="3">
        <v>1</v>
      </c>
    </row>
    <row r="153" spans="1:5" x14ac:dyDescent="0.25">
      <c r="A153">
        <v>152</v>
      </c>
      <c r="B153" s="3">
        <v>1</v>
      </c>
    </row>
    <row r="154" spans="1:5" x14ac:dyDescent="0.25">
      <c r="A154">
        <v>153</v>
      </c>
      <c r="B154" s="3">
        <v>1</v>
      </c>
    </row>
    <row r="155" spans="1:5" x14ac:dyDescent="0.25">
      <c r="A155">
        <v>154</v>
      </c>
      <c r="B155" s="3">
        <v>1</v>
      </c>
    </row>
    <row r="156" spans="1:5" x14ac:dyDescent="0.25">
      <c r="A156">
        <v>155</v>
      </c>
      <c r="B156" s="3">
        <v>1</v>
      </c>
      <c r="C156" s="5">
        <v>2</v>
      </c>
    </row>
    <row r="157" spans="1:5" x14ac:dyDescent="0.25">
      <c r="A157">
        <v>156</v>
      </c>
      <c r="B157" s="3">
        <v>1</v>
      </c>
      <c r="C157" s="5">
        <v>2</v>
      </c>
    </row>
    <row r="158" spans="1:5" x14ac:dyDescent="0.25">
      <c r="A158">
        <v>157</v>
      </c>
      <c r="B158" s="3">
        <v>1</v>
      </c>
      <c r="C158" s="5">
        <v>2</v>
      </c>
    </row>
    <row r="159" spans="1:5" x14ac:dyDescent="0.25">
      <c r="A159">
        <v>158</v>
      </c>
      <c r="B159" s="3">
        <v>1</v>
      </c>
      <c r="C159" s="5">
        <v>2</v>
      </c>
    </row>
    <row r="160" spans="1:5" x14ac:dyDescent="0.25">
      <c r="A160">
        <v>159</v>
      </c>
      <c r="C160" s="5">
        <v>2</v>
      </c>
    </row>
    <row r="161" spans="1:5" x14ac:dyDescent="0.25">
      <c r="A161">
        <v>160</v>
      </c>
      <c r="C161" s="5">
        <v>2</v>
      </c>
    </row>
    <row r="162" spans="1:5" x14ac:dyDescent="0.25">
      <c r="A162">
        <v>161</v>
      </c>
      <c r="C162" s="5">
        <v>2</v>
      </c>
    </row>
    <row r="163" spans="1:5" x14ac:dyDescent="0.25">
      <c r="A163">
        <v>162</v>
      </c>
      <c r="C163" s="5">
        <v>2</v>
      </c>
      <c r="D163" s="2">
        <v>3</v>
      </c>
    </row>
    <row r="164" spans="1:5" x14ac:dyDescent="0.25">
      <c r="A164">
        <v>163</v>
      </c>
      <c r="C164" s="5">
        <v>2</v>
      </c>
      <c r="D164" s="2">
        <v>3</v>
      </c>
    </row>
    <row r="165" spans="1:5" x14ac:dyDescent="0.25">
      <c r="A165">
        <v>164</v>
      </c>
      <c r="D165" s="2">
        <v>3</v>
      </c>
    </row>
    <row r="166" spans="1:5" x14ac:dyDescent="0.25">
      <c r="A166">
        <v>165</v>
      </c>
      <c r="D166" s="2">
        <v>3</v>
      </c>
      <c r="E166" s="4">
        <v>4</v>
      </c>
    </row>
    <row r="167" spans="1:5" x14ac:dyDescent="0.25">
      <c r="A167">
        <v>166</v>
      </c>
      <c r="D167" s="2">
        <v>3</v>
      </c>
      <c r="E167" s="4">
        <v>4</v>
      </c>
    </row>
    <row r="168" spans="1:5" x14ac:dyDescent="0.25">
      <c r="A168">
        <v>167</v>
      </c>
      <c r="D168" s="2">
        <v>3</v>
      </c>
      <c r="E168" s="4">
        <v>4</v>
      </c>
    </row>
    <row r="169" spans="1:5" x14ac:dyDescent="0.25">
      <c r="A169">
        <v>168</v>
      </c>
      <c r="D169" s="2">
        <v>3</v>
      </c>
      <c r="E169" s="4">
        <v>4</v>
      </c>
    </row>
    <row r="170" spans="1:5" x14ac:dyDescent="0.25">
      <c r="A170">
        <v>169</v>
      </c>
      <c r="D170" s="2">
        <v>3</v>
      </c>
      <c r="E170" s="4">
        <v>4</v>
      </c>
    </row>
    <row r="171" spans="1:5" x14ac:dyDescent="0.25">
      <c r="A171">
        <v>170</v>
      </c>
      <c r="B171" s="3">
        <v>1</v>
      </c>
      <c r="E171" s="4">
        <v>4</v>
      </c>
    </row>
    <row r="172" spans="1:5" x14ac:dyDescent="0.25">
      <c r="A172">
        <v>171</v>
      </c>
      <c r="B172" s="3">
        <v>1</v>
      </c>
      <c r="E172" s="4">
        <v>4</v>
      </c>
    </row>
    <row r="173" spans="1:5" x14ac:dyDescent="0.25">
      <c r="A173">
        <v>172</v>
      </c>
      <c r="B173" s="3">
        <v>1</v>
      </c>
      <c r="E173" s="4">
        <v>4</v>
      </c>
    </row>
    <row r="174" spans="1:5" x14ac:dyDescent="0.25">
      <c r="A174">
        <v>173</v>
      </c>
      <c r="B174" s="3">
        <v>1</v>
      </c>
    </row>
    <row r="175" spans="1:5" x14ac:dyDescent="0.25">
      <c r="A175">
        <v>174</v>
      </c>
      <c r="B175" s="3">
        <v>1</v>
      </c>
    </row>
    <row r="176" spans="1:5" x14ac:dyDescent="0.25">
      <c r="A176">
        <v>175</v>
      </c>
      <c r="B176" s="3">
        <v>1</v>
      </c>
    </row>
    <row r="177" spans="1:5" x14ac:dyDescent="0.25">
      <c r="A177">
        <v>176</v>
      </c>
      <c r="B177" s="3">
        <v>1</v>
      </c>
    </row>
    <row r="178" spans="1:5" x14ac:dyDescent="0.25">
      <c r="A178">
        <v>177</v>
      </c>
      <c r="B178" s="3">
        <v>1</v>
      </c>
      <c r="C178" s="5">
        <v>2</v>
      </c>
    </row>
    <row r="179" spans="1:5" x14ac:dyDescent="0.25">
      <c r="A179">
        <v>178</v>
      </c>
      <c r="B179" s="3">
        <v>1</v>
      </c>
      <c r="C179" s="5">
        <v>2</v>
      </c>
    </row>
    <row r="180" spans="1:5" x14ac:dyDescent="0.25">
      <c r="A180">
        <v>179</v>
      </c>
      <c r="B180" s="3">
        <v>1</v>
      </c>
      <c r="C180" s="5">
        <v>2</v>
      </c>
    </row>
    <row r="181" spans="1:5" x14ac:dyDescent="0.25">
      <c r="A181">
        <v>180</v>
      </c>
      <c r="C181" s="5">
        <v>2</v>
      </c>
    </row>
    <row r="182" spans="1:5" x14ac:dyDescent="0.25">
      <c r="A182">
        <v>181</v>
      </c>
      <c r="C182" s="5">
        <v>2</v>
      </c>
    </row>
    <row r="183" spans="1:5" x14ac:dyDescent="0.25">
      <c r="A183">
        <v>182</v>
      </c>
      <c r="C183" s="5">
        <v>2</v>
      </c>
    </row>
    <row r="184" spans="1:5" x14ac:dyDescent="0.25">
      <c r="A184">
        <v>183</v>
      </c>
      <c r="C184" s="5">
        <v>2</v>
      </c>
    </row>
    <row r="185" spans="1:5" x14ac:dyDescent="0.25">
      <c r="A185">
        <v>184</v>
      </c>
      <c r="C185" s="5">
        <v>2</v>
      </c>
      <c r="D185" s="2">
        <v>3</v>
      </c>
    </row>
    <row r="186" spans="1:5" x14ac:dyDescent="0.25">
      <c r="A186">
        <v>185</v>
      </c>
      <c r="C186" s="5">
        <v>2</v>
      </c>
      <c r="D186" s="2">
        <v>3</v>
      </c>
    </row>
    <row r="187" spans="1:5" x14ac:dyDescent="0.25">
      <c r="A187">
        <v>186</v>
      </c>
      <c r="C187" s="5">
        <v>2</v>
      </c>
      <c r="D187" s="2">
        <v>3</v>
      </c>
    </row>
    <row r="188" spans="1:5" x14ac:dyDescent="0.25">
      <c r="A188">
        <v>187</v>
      </c>
      <c r="D188" s="2">
        <v>3</v>
      </c>
      <c r="E188" s="4">
        <v>4</v>
      </c>
    </row>
    <row r="189" spans="1:5" x14ac:dyDescent="0.25">
      <c r="A189">
        <v>188</v>
      </c>
      <c r="D189" s="2">
        <v>3</v>
      </c>
      <c r="E189" s="4">
        <v>4</v>
      </c>
    </row>
    <row r="190" spans="1:5" x14ac:dyDescent="0.25">
      <c r="A190">
        <v>189</v>
      </c>
      <c r="D190" s="2">
        <v>3</v>
      </c>
      <c r="E190" s="4">
        <v>4</v>
      </c>
    </row>
    <row r="191" spans="1:5" x14ac:dyDescent="0.25">
      <c r="A191">
        <v>190</v>
      </c>
      <c r="D191" s="2">
        <v>3</v>
      </c>
      <c r="E191" s="4">
        <v>4</v>
      </c>
    </row>
    <row r="192" spans="1:5" x14ac:dyDescent="0.25">
      <c r="A192">
        <v>191</v>
      </c>
      <c r="D192" s="2">
        <v>3</v>
      </c>
      <c r="E192" s="4">
        <v>4</v>
      </c>
    </row>
    <row r="193" spans="1:5" x14ac:dyDescent="0.25">
      <c r="A193">
        <v>192</v>
      </c>
      <c r="B193" s="3">
        <v>1</v>
      </c>
      <c r="D193" s="2">
        <v>3</v>
      </c>
      <c r="E193" s="4">
        <v>4</v>
      </c>
    </row>
    <row r="194" spans="1:5" x14ac:dyDescent="0.25">
      <c r="A194">
        <v>193</v>
      </c>
      <c r="B194" s="3">
        <v>1</v>
      </c>
      <c r="E194" s="4">
        <v>4</v>
      </c>
    </row>
    <row r="195" spans="1:5" x14ac:dyDescent="0.25">
      <c r="A195">
        <v>194</v>
      </c>
      <c r="B195" s="3">
        <v>1</v>
      </c>
      <c r="E195" s="4">
        <v>4</v>
      </c>
    </row>
    <row r="196" spans="1:5" x14ac:dyDescent="0.25">
      <c r="A196">
        <v>195</v>
      </c>
      <c r="B196" s="3">
        <v>1</v>
      </c>
    </row>
    <row r="197" spans="1:5" x14ac:dyDescent="0.25">
      <c r="A197">
        <v>196</v>
      </c>
      <c r="B197" s="3">
        <v>1</v>
      </c>
    </row>
    <row r="198" spans="1:5" x14ac:dyDescent="0.25">
      <c r="A198">
        <v>197</v>
      </c>
      <c r="B198" s="3">
        <v>1</v>
      </c>
    </row>
    <row r="199" spans="1:5" x14ac:dyDescent="0.25">
      <c r="A199">
        <v>198</v>
      </c>
      <c r="B199" s="3">
        <v>1</v>
      </c>
    </row>
    <row r="200" spans="1:5" x14ac:dyDescent="0.25">
      <c r="A200">
        <v>199</v>
      </c>
      <c r="B200" s="3">
        <v>1</v>
      </c>
      <c r="C200" s="5">
        <v>2</v>
      </c>
    </row>
    <row r="201" spans="1:5" x14ac:dyDescent="0.25">
      <c r="A201">
        <v>200</v>
      </c>
      <c r="B201" s="3">
        <v>1</v>
      </c>
      <c r="C201" s="5">
        <v>2</v>
      </c>
    </row>
    <row r="202" spans="1:5" x14ac:dyDescent="0.25">
      <c r="A202">
        <v>201</v>
      </c>
      <c r="B202" s="3">
        <v>1</v>
      </c>
      <c r="C202" s="5">
        <v>2</v>
      </c>
    </row>
    <row r="203" spans="1:5" x14ac:dyDescent="0.25">
      <c r="A203">
        <v>202</v>
      </c>
      <c r="C203" s="5">
        <v>2</v>
      </c>
    </row>
    <row r="204" spans="1:5" x14ac:dyDescent="0.25">
      <c r="A204">
        <v>203</v>
      </c>
      <c r="C204" s="5">
        <v>2</v>
      </c>
    </row>
    <row r="205" spans="1:5" x14ac:dyDescent="0.25">
      <c r="A205">
        <v>204</v>
      </c>
      <c r="C205" s="5">
        <v>2</v>
      </c>
    </row>
    <row r="206" spans="1:5" x14ac:dyDescent="0.25">
      <c r="A206">
        <v>205</v>
      </c>
      <c r="C206" s="5">
        <v>2</v>
      </c>
    </row>
    <row r="207" spans="1:5" x14ac:dyDescent="0.25">
      <c r="A207">
        <v>206</v>
      </c>
      <c r="C207" s="5">
        <v>2</v>
      </c>
      <c r="D207" s="2">
        <v>3</v>
      </c>
    </row>
    <row r="208" spans="1:5" x14ac:dyDescent="0.25">
      <c r="A208">
        <v>207</v>
      </c>
      <c r="C208" s="5">
        <v>2</v>
      </c>
      <c r="D208" s="2">
        <v>3</v>
      </c>
    </row>
    <row r="209" spans="1:5" x14ac:dyDescent="0.25">
      <c r="A209">
        <v>208</v>
      </c>
      <c r="C209" s="5">
        <v>2</v>
      </c>
      <c r="D209" s="2">
        <v>3</v>
      </c>
    </row>
    <row r="210" spans="1:5" x14ac:dyDescent="0.25">
      <c r="A210">
        <v>209</v>
      </c>
      <c r="D210" s="2">
        <v>3</v>
      </c>
      <c r="E210" s="4">
        <v>4</v>
      </c>
    </row>
    <row r="211" spans="1:5" x14ac:dyDescent="0.25">
      <c r="A211">
        <v>210</v>
      </c>
      <c r="D211" s="2">
        <v>3</v>
      </c>
      <c r="E211" s="4">
        <v>4</v>
      </c>
    </row>
    <row r="212" spans="1:5" x14ac:dyDescent="0.25">
      <c r="A212">
        <v>211</v>
      </c>
      <c r="D212" s="2">
        <v>3</v>
      </c>
      <c r="E212" s="4">
        <v>4</v>
      </c>
    </row>
    <row r="213" spans="1:5" x14ac:dyDescent="0.25">
      <c r="A213">
        <v>212</v>
      </c>
      <c r="D213" s="2">
        <v>3</v>
      </c>
      <c r="E213" s="4">
        <v>4</v>
      </c>
    </row>
    <row r="214" spans="1:5" x14ac:dyDescent="0.25">
      <c r="A214">
        <v>213</v>
      </c>
      <c r="D214" s="2">
        <v>3</v>
      </c>
      <c r="E214" s="4">
        <v>4</v>
      </c>
    </row>
    <row r="215" spans="1:5" x14ac:dyDescent="0.25">
      <c r="A215">
        <v>214</v>
      </c>
      <c r="B215" s="3">
        <v>1</v>
      </c>
      <c r="D215" s="2">
        <v>3</v>
      </c>
      <c r="E215" s="4">
        <v>4</v>
      </c>
    </row>
    <row r="216" spans="1:5" x14ac:dyDescent="0.25">
      <c r="A216">
        <v>215</v>
      </c>
      <c r="B216" s="3">
        <v>1</v>
      </c>
      <c r="E216" s="4">
        <v>4</v>
      </c>
    </row>
    <row r="217" spans="1:5" x14ac:dyDescent="0.25">
      <c r="A217">
        <v>216</v>
      </c>
      <c r="B217" s="3">
        <v>1</v>
      </c>
      <c r="E217" s="4">
        <v>4</v>
      </c>
    </row>
    <row r="218" spans="1:5" x14ac:dyDescent="0.25">
      <c r="A218">
        <v>217</v>
      </c>
      <c r="B218" s="3">
        <v>1</v>
      </c>
      <c r="E218" s="4">
        <v>4</v>
      </c>
    </row>
    <row r="219" spans="1:5" x14ac:dyDescent="0.25">
      <c r="A219">
        <v>218</v>
      </c>
      <c r="B219" s="3">
        <v>1</v>
      </c>
    </row>
    <row r="220" spans="1:5" x14ac:dyDescent="0.25">
      <c r="A220">
        <v>219</v>
      </c>
      <c r="B220" s="3">
        <v>1</v>
      </c>
    </row>
    <row r="221" spans="1:5" x14ac:dyDescent="0.25">
      <c r="A221">
        <v>220</v>
      </c>
      <c r="B221" s="3">
        <v>1</v>
      </c>
    </row>
    <row r="222" spans="1:5" x14ac:dyDescent="0.25">
      <c r="A222">
        <v>221</v>
      </c>
      <c r="B222" s="3">
        <v>1</v>
      </c>
    </row>
    <row r="223" spans="1:5" x14ac:dyDescent="0.25">
      <c r="A223">
        <v>222</v>
      </c>
      <c r="B223" s="3">
        <v>1</v>
      </c>
      <c r="C223" s="5">
        <v>2</v>
      </c>
    </row>
    <row r="224" spans="1:5" x14ac:dyDescent="0.25">
      <c r="A224">
        <v>223</v>
      </c>
      <c r="B224" s="3">
        <v>1</v>
      </c>
      <c r="C224" s="5">
        <v>2</v>
      </c>
    </row>
    <row r="225" spans="1:5" x14ac:dyDescent="0.25">
      <c r="A225">
        <v>224</v>
      </c>
      <c r="B225" s="3">
        <v>1</v>
      </c>
      <c r="C225" s="5">
        <v>2</v>
      </c>
    </row>
    <row r="226" spans="1:5" x14ac:dyDescent="0.25">
      <c r="A226">
        <v>225</v>
      </c>
      <c r="B226" s="3">
        <v>1</v>
      </c>
      <c r="C226" s="5">
        <v>2</v>
      </c>
    </row>
    <row r="227" spans="1:5" x14ac:dyDescent="0.25">
      <c r="A227">
        <v>226</v>
      </c>
      <c r="C227" s="5">
        <v>2</v>
      </c>
    </row>
    <row r="228" spans="1:5" x14ac:dyDescent="0.25">
      <c r="A228">
        <v>227</v>
      </c>
      <c r="C228" s="5">
        <v>2</v>
      </c>
    </row>
    <row r="229" spans="1:5" x14ac:dyDescent="0.25">
      <c r="A229">
        <v>228</v>
      </c>
      <c r="C229" s="5">
        <v>2</v>
      </c>
    </row>
    <row r="230" spans="1:5" x14ac:dyDescent="0.25">
      <c r="A230">
        <v>229</v>
      </c>
      <c r="C230" s="5">
        <v>2</v>
      </c>
      <c r="D230" s="2">
        <v>3</v>
      </c>
    </row>
    <row r="231" spans="1:5" x14ac:dyDescent="0.25">
      <c r="A231">
        <v>230</v>
      </c>
      <c r="C231" s="5">
        <v>2</v>
      </c>
      <c r="D231" s="2">
        <v>3</v>
      </c>
    </row>
    <row r="232" spans="1:5" x14ac:dyDescent="0.25">
      <c r="A232">
        <v>231</v>
      </c>
      <c r="C232" s="5">
        <v>2</v>
      </c>
      <c r="D232" s="2">
        <v>3</v>
      </c>
    </row>
    <row r="233" spans="1:5" x14ac:dyDescent="0.25">
      <c r="A233">
        <v>232</v>
      </c>
      <c r="D233" s="2">
        <v>3</v>
      </c>
      <c r="E233" s="4">
        <v>4</v>
      </c>
    </row>
    <row r="234" spans="1:5" x14ac:dyDescent="0.25">
      <c r="A234">
        <v>233</v>
      </c>
      <c r="D234" s="2">
        <v>3</v>
      </c>
      <c r="E234" s="4">
        <v>4</v>
      </c>
    </row>
    <row r="235" spans="1:5" x14ac:dyDescent="0.25">
      <c r="A235">
        <v>234</v>
      </c>
      <c r="D235" s="2">
        <v>3</v>
      </c>
      <c r="E235" s="4">
        <v>4</v>
      </c>
    </row>
    <row r="236" spans="1:5" x14ac:dyDescent="0.25">
      <c r="A236">
        <v>235</v>
      </c>
      <c r="D236" s="2">
        <v>3</v>
      </c>
      <c r="E236" s="4">
        <v>4</v>
      </c>
    </row>
    <row r="237" spans="1:5" x14ac:dyDescent="0.25">
      <c r="A237">
        <v>236</v>
      </c>
      <c r="D237" s="2">
        <v>3</v>
      </c>
      <c r="E237" s="4">
        <v>4</v>
      </c>
    </row>
    <row r="238" spans="1:5" x14ac:dyDescent="0.25">
      <c r="A238">
        <v>237</v>
      </c>
      <c r="B238" s="3">
        <v>1</v>
      </c>
      <c r="D238" s="2">
        <v>3</v>
      </c>
      <c r="E238" s="4">
        <v>4</v>
      </c>
    </row>
    <row r="239" spans="1:5" x14ac:dyDescent="0.25">
      <c r="A239">
        <v>238</v>
      </c>
      <c r="B239" s="3">
        <v>1</v>
      </c>
      <c r="D239" s="2">
        <v>3</v>
      </c>
      <c r="E239" s="4">
        <v>4</v>
      </c>
    </row>
    <row r="240" spans="1:5" x14ac:dyDescent="0.25">
      <c r="A240">
        <v>239</v>
      </c>
      <c r="B240" s="3">
        <v>1</v>
      </c>
      <c r="E240" s="4">
        <v>4</v>
      </c>
    </row>
    <row r="241" spans="1:6" x14ac:dyDescent="0.25">
      <c r="A241">
        <v>240</v>
      </c>
      <c r="B241" s="3">
        <v>1</v>
      </c>
      <c r="E241" s="4">
        <v>4</v>
      </c>
    </row>
    <row r="242" spans="1:6" x14ac:dyDescent="0.25">
      <c r="A242">
        <v>241</v>
      </c>
      <c r="B242" s="3">
        <v>1</v>
      </c>
      <c r="E242" s="4">
        <v>4</v>
      </c>
    </row>
    <row r="243" spans="1:6" x14ac:dyDescent="0.25">
      <c r="A243">
        <v>242</v>
      </c>
      <c r="B243" s="3">
        <v>1</v>
      </c>
      <c r="E243" s="4">
        <v>4</v>
      </c>
    </row>
    <row r="244" spans="1:6" x14ac:dyDescent="0.25">
      <c r="A244">
        <v>243</v>
      </c>
      <c r="B244" s="3">
        <v>1</v>
      </c>
    </row>
    <row r="245" spans="1:6" x14ac:dyDescent="0.25">
      <c r="A245">
        <v>244</v>
      </c>
      <c r="B245" s="3">
        <v>1</v>
      </c>
    </row>
    <row r="246" spans="1:6" x14ac:dyDescent="0.25">
      <c r="A246">
        <v>245</v>
      </c>
      <c r="B246" s="3">
        <v>1</v>
      </c>
      <c r="C246" s="5">
        <v>2</v>
      </c>
    </row>
    <row r="247" spans="1:6" x14ac:dyDescent="0.25">
      <c r="A247">
        <v>246</v>
      </c>
      <c r="B247" s="3">
        <v>1</v>
      </c>
      <c r="C247" s="5">
        <v>2</v>
      </c>
    </row>
    <row r="248" spans="1:6" x14ac:dyDescent="0.25">
      <c r="A248">
        <v>247</v>
      </c>
      <c r="B248" s="3">
        <v>1</v>
      </c>
      <c r="C248" s="5">
        <v>2</v>
      </c>
    </row>
    <row r="249" spans="1:6" x14ac:dyDescent="0.25">
      <c r="A249">
        <v>248</v>
      </c>
      <c r="B249" s="3">
        <v>1</v>
      </c>
      <c r="C249" s="5">
        <v>2</v>
      </c>
    </row>
    <row r="250" spans="1:6" x14ac:dyDescent="0.25">
      <c r="A250">
        <v>249</v>
      </c>
      <c r="B250" s="3">
        <v>1</v>
      </c>
      <c r="C250" s="5">
        <v>2</v>
      </c>
    </row>
    <row r="251" spans="1:6" x14ac:dyDescent="0.25">
      <c r="A251">
        <v>250</v>
      </c>
      <c r="B251" s="3">
        <v>1</v>
      </c>
      <c r="C251" s="5">
        <v>2</v>
      </c>
    </row>
    <row r="252" spans="1:6" x14ac:dyDescent="0.25">
      <c r="A252">
        <v>251</v>
      </c>
      <c r="C252" s="5">
        <v>2</v>
      </c>
      <c r="F252" t="s">
        <v>22</v>
      </c>
    </row>
    <row r="253" spans="1:6" x14ac:dyDescent="0.25">
      <c r="A253">
        <v>282</v>
      </c>
    </row>
    <row r="254" spans="1:6" x14ac:dyDescent="0.25">
      <c r="A254">
        <v>283</v>
      </c>
    </row>
    <row r="255" spans="1:6" x14ac:dyDescent="0.25">
      <c r="A255">
        <v>284</v>
      </c>
      <c r="F255" t="s">
        <v>22</v>
      </c>
    </row>
    <row r="256" spans="1:6" x14ac:dyDescent="0.25">
      <c r="A256">
        <v>285</v>
      </c>
    </row>
    <row r="257" spans="1:4" x14ac:dyDescent="0.25">
      <c r="A257">
        <v>286</v>
      </c>
      <c r="C257" s="5">
        <v>2</v>
      </c>
      <c r="D257" s="2">
        <v>3</v>
      </c>
    </row>
    <row r="258" spans="1:4" x14ac:dyDescent="0.25">
      <c r="A258">
        <v>287</v>
      </c>
      <c r="C258" s="5">
        <v>2</v>
      </c>
      <c r="D258" s="2">
        <v>3</v>
      </c>
    </row>
    <row r="259" spans="1:4" x14ac:dyDescent="0.25">
      <c r="A259">
        <v>288</v>
      </c>
      <c r="C259" s="5">
        <v>2</v>
      </c>
      <c r="D259" s="2">
        <v>3</v>
      </c>
    </row>
    <row r="260" spans="1:4" x14ac:dyDescent="0.25">
      <c r="A260">
        <v>289</v>
      </c>
      <c r="C260" s="5">
        <v>2</v>
      </c>
      <c r="D260" s="2">
        <v>3</v>
      </c>
    </row>
    <row r="261" spans="1:4" x14ac:dyDescent="0.25">
      <c r="A261">
        <v>290</v>
      </c>
      <c r="C261" s="5">
        <v>2</v>
      </c>
      <c r="D261" s="2">
        <v>3</v>
      </c>
    </row>
    <row r="262" spans="1:4" x14ac:dyDescent="0.25">
      <c r="A262">
        <v>291</v>
      </c>
      <c r="C262" s="5">
        <v>2</v>
      </c>
      <c r="D262" s="2">
        <v>3</v>
      </c>
    </row>
    <row r="263" spans="1:4" x14ac:dyDescent="0.25">
      <c r="A263">
        <v>292</v>
      </c>
      <c r="C263" s="5">
        <v>2</v>
      </c>
      <c r="D263" s="2">
        <v>3</v>
      </c>
    </row>
    <row r="264" spans="1:4" x14ac:dyDescent="0.25">
      <c r="A264">
        <v>293</v>
      </c>
      <c r="C264" s="5">
        <v>2</v>
      </c>
      <c r="D264" s="2">
        <v>3</v>
      </c>
    </row>
    <row r="265" spans="1:4" x14ac:dyDescent="0.25">
      <c r="A265">
        <v>294</v>
      </c>
      <c r="C265" s="5">
        <v>2</v>
      </c>
      <c r="D265" s="2">
        <v>3</v>
      </c>
    </row>
    <row r="266" spans="1:4" x14ac:dyDescent="0.25">
      <c r="A266">
        <v>295</v>
      </c>
      <c r="C266" s="5">
        <v>2</v>
      </c>
      <c r="D266" s="2">
        <v>3</v>
      </c>
    </row>
    <row r="267" spans="1:4" x14ac:dyDescent="0.25">
      <c r="A267">
        <v>296</v>
      </c>
      <c r="C267" s="5">
        <v>2</v>
      </c>
      <c r="D267" s="2">
        <v>3</v>
      </c>
    </row>
    <row r="268" spans="1:4" x14ac:dyDescent="0.25">
      <c r="A268">
        <v>297</v>
      </c>
      <c r="C268" s="5">
        <v>2</v>
      </c>
      <c r="D268" s="2">
        <v>3</v>
      </c>
    </row>
    <row r="269" spans="1:4" x14ac:dyDescent="0.25">
      <c r="A269">
        <v>298</v>
      </c>
      <c r="C269" s="5">
        <v>2</v>
      </c>
    </row>
    <row r="270" spans="1:4" x14ac:dyDescent="0.25">
      <c r="A270">
        <v>299</v>
      </c>
      <c r="B270" s="3">
        <v>1</v>
      </c>
    </row>
    <row r="271" spans="1:4" x14ac:dyDescent="0.25">
      <c r="A271">
        <v>300</v>
      </c>
      <c r="B271" s="3">
        <v>1</v>
      </c>
    </row>
    <row r="272" spans="1:4" x14ac:dyDescent="0.25">
      <c r="A272">
        <v>301</v>
      </c>
      <c r="B272" s="3">
        <v>1</v>
      </c>
    </row>
    <row r="273" spans="1:5" x14ac:dyDescent="0.25">
      <c r="A273">
        <v>302</v>
      </c>
      <c r="B273" s="3">
        <v>1</v>
      </c>
      <c r="E273" s="4">
        <v>4</v>
      </c>
    </row>
    <row r="274" spans="1:5" x14ac:dyDescent="0.25">
      <c r="A274">
        <v>303</v>
      </c>
      <c r="B274" s="3">
        <v>1</v>
      </c>
      <c r="E274" s="4">
        <v>4</v>
      </c>
    </row>
    <row r="275" spans="1:5" x14ac:dyDescent="0.25">
      <c r="A275">
        <v>304</v>
      </c>
      <c r="B275" s="3">
        <v>1</v>
      </c>
      <c r="E275" s="4">
        <v>4</v>
      </c>
    </row>
    <row r="276" spans="1:5" x14ac:dyDescent="0.25">
      <c r="A276">
        <v>305</v>
      </c>
      <c r="B276" s="3">
        <v>1</v>
      </c>
      <c r="E276" s="4">
        <v>4</v>
      </c>
    </row>
    <row r="277" spans="1:5" x14ac:dyDescent="0.25">
      <c r="A277">
        <v>306</v>
      </c>
      <c r="B277" s="3">
        <v>1</v>
      </c>
      <c r="E277" s="4">
        <v>4</v>
      </c>
    </row>
    <row r="278" spans="1:5" x14ac:dyDescent="0.25">
      <c r="A278">
        <v>307</v>
      </c>
      <c r="B278" s="3">
        <v>1</v>
      </c>
      <c r="E278" s="4">
        <v>4</v>
      </c>
    </row>
    <row r="279" spans="1:5" x14ac:dyDescent="0.25">
      <c r="A279">
        <v>308</v>
      </c>
      <c r="B279" s="3">
        <v>1</v>
      </c>
      <c r="E279" s="4">
        <v>4</v>
      </c>
    </row>
    <row r="280" spans="1:5" x14ac:dyDescent="0.25">
      <c r="A280">
        <v>309</v>
      </c>
      <c r="B280" s="3">
        <v>1</v>
      </c>
      <c r="E280" s="4">
        <v>4</v>
      </c>
    </row>
    <row r="281" spans="1:5" x14ac:dyDescent="0.25">
      <c r="A281">
        <v>310</v>
      </c>
      <c r="B281" s="3">
        <v>1</v>
      </c>
      <c r="E281" s="4">
        <v>4</v>
      </c>
    </row>
    <row r="282" spans="1:5" x14ac:dyDescent="0.25">
      <c r="A282">
        <v>311</v>
      </c>
      <c r="E282" s="4">
        <v>4</v>
      </c>
    </row>
    <row r="283" spans="1:5" x14ac:dyDescent="0.25">
      <c r="A283">
        <v>312</v>
      </c>
      <c r="D283" s="2">
        <v>3</v>
      </c>
    </row>
    <row r="284" spans="1:5" x14ac:dyDescent="0.25">
      <c r="A284">
        <v>313</v>
      </c>
      <c r="C284" s="5">
        <v>2</v>
      </c>
      <c r="D284" s="2">
        <v>3</v>
      </c>
    </row>
    <row r="285" spans="1:5" x14ac:dyDescent="0.25">
      <c r="A285">
        <v>314</v>
      </c>
      <c r="C285" s="5">
        <v>2</v>
      </c>
      <c r="D285" s="2">
        <v>3</v>
      </c>
    </row>
    <row r="286" spans="1:5" x14ac:dyDescent="0.25">
      <c r="A286">
        <v>315</v>
      </c>
      <c r="C286" s="5">
        <v>2</v>
      </c>
      <c r="D286" s="2">
        <v>3</v>
      </c>
    </row>
    <row r="287" spans="1:5" x14ac:dyDescent="0.25">
      <c r="A287">
        <v>316</v>
      </c>
      <c r="C287" s="5">
        <v>2</v>
      </c>
      <c r="D287" s="2">
        <v>3</v>
      </c>
    </row>
    <row r="288" spans="1:5" x14ac:dyDescent="0.25">
      <c r="A288">
        <v>317</v>
      </c>
      <c r="C288" s="5">
        <v>2</v>
      </c>
      <c r="D288" s="2">
        <v>3</v>
      </c>
    </row>
    <row r="289" spans="1:5" x14ac:dyDescent="0.25">
      <c r="A289">
        <v>318</v>
      </c>
      <c r="C289" s="5">
        <v>2</v>
      </c>
      <c r="D289" s="2">
        <v>3</v>
      </c>
    </row>
    <row r="290" spans="1:5" x14ac:dyDescent="0.25">
      <c r="A290">
        <v>319</v>
      </c>
      <c r="C290" s="5">
        <v>2</v>
      </c>
      <c r="D290" s="2">
        <v>3</v>
      </c>
    </row>
    <row r="291" spans="1:5" x14ac:dyDescent="0.25">
      <c r="A291">
        <v>320</v>
      </c>
      <c r="C291" s="5">
        <v>2</v>
      </c>
      <c r="D291" s="2">
        <v>3</v>
      </c>
    </row>
    <row r="292" spans="1:5" x14ac:dyDescent="0.25">
      <c r="A292">
        <v>321</v>
      </c>
      <c r="C292" s="5">
        <v>2</v>
      </c>
      <c r="D292" s="2">
        <v>3</v>
      </c>
    </row>
    <row r="293" spans="1:5" x14ac:dyDescent="0.25">
      <c r="A293">
        <v>322</v>
      </c>
      <c r="C293" s="5">
        <v>2</v>
      </c>
    </row>
    <row r="294" spans="1:5" x14ac:dyDescent="0.25">
      <c r="A294">
        <v>323</v>
      </c>
      <c r="C294" s="5">
        <v>2</v>
      </c>
    </row>
    <row r="295" spans="1:5" x14ac:dyDescent="0.25">
      <c r="A295">
        <v>324</v>
      </c>
      <c r="B295" s="3">
        <v>1</v>
      </c>
    </row>
    <row r="296" spans="1:5" x14ac:dyDescent="0.25">
      <c r="A296">
        <v>325</v>
      </c>
      <c r="B296" s="3">
        <v>1</v>
      </c>
    </row>
    <row r="297" spans="1:5" x14ac:dyDescent="0.25">
      <c r="A297">
        <v>326</v>
      </c>
      <c r="B297" s="3">
        <v>1</v>
      </c>
    </row>
    <row r="298" spans="1:5" x14ac:dyDescent="0.25">
      <c r="A298">
        <v>327</v>
      </c>
      <c r="B298" s="3">
        <v>1</v>
      </c>
      <c r="E298" s="4">
        <v>4</v>
      </c>
    </row>
    <row r="299" spans="1:5" x14ac:dyDescent="0.25">
      <c r="A299">
        <v>328</v>
      </c>
      <c r="B299" s="3">
        <v>1</v>
      </c>
      <c r="E299" s="4">
        <v>4</v>
      </c>
    </row>
    <row r="300" spans="1:5" x14ac:dyDescent="0.25">
      <c r="A300">
        <v>329</v>
      </c>
      <c r="B300" s="3">
        <v>1</v>
      </c>
      <c r="E300" s="4">
        <v>4</v>
      </c>
    </row>
    <row r="301" spans="1:5" x14ac:dyDescent="0.25">
      <c r="A301">
        <v>330</v>
      </c>
      <c r="B301" s="3">
        <v>1</v>
      </c>
      <c r="E301" s="4">
        <v>4</v>
      </c>
    </row>
    <row r="302" spans="1:5" x14ac:dyDescent="0.25">
      <c r="A302">
        <v>331</v>
      </c>
      <c r="B302" s="3">
        <v>1</v>
      </c>
      <c r="E302" s="4">
        <v>4</v>
      </c>
    </row>
    <row r="303" spans="1:5" x14ac:dyDescent="0.25">
      <c r="A303">
        <v>332</v>
      </c>
      <c r="B303" s="3">
        <v>1</v>
      </c>
      <c r="E303" s="4">
        <v>4</v>
      </c>
    </row>
    <row r="304" spans="1:5" x14ac:dyDescent="0.25">
      <c r="A304">
        <v>333</v>
      </c>
      <c r="B304" s="3">
        <v>1</v>
      </c>
      <c r="E304" s="4">
        <v>4</v>
      </c>
    </row>
    <row r="305" spans="1:5" x14ac:dyDescent="0.25">
      <c r="A305">
        <v>334</v>
      </c>
      <c r="E305" s="4">
        <v>4</v>
      </c>
    </row>
    <row r="306" spans="1:5" x14ac:dyDescent="0.25">
      <c r="A306">
        <v>335</v>
      </c>
      <c r="E306" s="4">
        <v>4</v>
      </c>
    </row>
    <row r="307" spans="1:5" x14ac:dyDescent="0.25">
      <c r="A307">
        <v>336</v>
      </c>
    </row>
    <row r="308" spans="1:5" x14ac:dyDescent="0.25">
      <c r="A308">
        <v>337</v>
      </c>
      <c r="C308" s="5">
        <v>2</v>
      </c>
    </row>
    <row r="309" spans="1:5" x14ac:dyDescent="0.25">
      <c r="A309">
        <v>338</v>
      </c>
      <c r="C309" s="5">
        <v>2</v>
      </c>
    </row>
    <row r="310" spans="1:5" x14ac:dyDescent="0.25">
      <c r="A310">
        <v>339</v>
      </c>
      <c r="C310" s="5">
        <v>2</v>
      </c>
      <c r="D310" s="2">
        <v>3</v>
      </c>
    </row>
    <row r="311" spans="1:5" x14ac:dyDescent="0.25">
      <c r="A311">
        <v>340</v>
      </c>
      <c r="C311" s="5">
        <v>2</v>
      </c>
      <c r="D311" s="2">
        <v>3</v>
      </c>
    </row>
    <row r="312" spans="1:5" x14ac:dyDescent="0.25">
      <c r="A312">
        <v>341</v>
      </c>
      <c r="C312" s="5">
        <v>2</v>
      </c>
      <c r="D312" s="2">
        <v>3</v>
      </c>
    </row>
    <row r="313" spans="1:5" x14ac:dyDescent="0.25">
      <c r="A313">
        <v>342</v>
      </c>
      <c r="C313" s="5">
        <v>2</v>
      </c>
      <c r="D313" s="2">
        <v>3</v>
      </c>
    </row>
    <row r="314" spans="1:5" x14ac:dyDescent="0.25">
      <c r="A314">
        <v>343</v>
      </c>
      <c r="C314" s="5">
        <v>2</v>
      </c>
      <c r="D314" s="2">
        <v>3</v>
      </c>
    </row>
    <row r="315" spans="1:5" x14ac:dyDescent="0.25">
      <c r="A315">
        <v>344</v>
      </c>
      <c r="C315" s="5">
        <v>2</v>
      </c>
      <c r="D315" s="2">
        <v>3</v>
      </c>
    </row>
    <row r="316" spans="1:5" x14ac:dyDescent="0.25">
      <c r="A316">
        <v>345</v>
      </c>
      <c r="C316" s="5">
        <v>2</v>
      </c>
    </row>
    <row r="317" spans="1:5" x14ac:dyDescent="0.25">
      <c r="A317">
        <v>346</v>
      </c>
      <c r="C317" s="5">
        <v>2</v>
      </c>
    </row>
    <row r="318" spans="1:5" x14ac:dyDescent="0.25">
      <c r="A318">
        <v>347</v>
      </c>
      <c r="B318" s="3">
        <v>1</v>
      </c>
    </row>
    <row r="319" spans="1:5" x14ac:dyDescent="0.25">
      <c r="A319">
        <v>348</v>
      </c>
      <c r="B319" s="3">
        <v>1</v>
      </c>
    </row>
    <row r="320" spans="1:5" x14ac:dyDescent="0.25">
      <c r="A320">
        <v>349</v>
      </c>
      <c r="B320" s="3">
        <v>1</v>
      </c>
      <c r="E320" s="4">
        <v>4</v>
      </c>
    </row>
    <row r="321" spans="1:5" x14ac:dyDescent="0.25">
      <c r="A321">
        <v>350</v>
      </c>
      <c r="B321" s="3">
        <v>1</v>
      </c>
      <c r="E321" s="4">
        <v>4</v>
      </c>
    </row>
    <row r="322" spans="1:5" x14ac:dyDescent="0.25">
      <c r="A322">
        <v>351</v>
      </c>
      <c r="B322" s="3">
        <v>1</v>
      </c>
      <c r="E322" s="4">
        <v>4</v>
      </c>
    </row>
    <row r="323" spans="1:5" x14ac:dyDescent="0.25">
      <c r="A323">
        <v>352</v>
      </c>
      <c r="B323" s="3">
        <v>1</v>
      </c>
      <c r="E323" s="4">
        <v>4</v>
      </c>
    </row>
    <row r="324" spans="1:5" x14ac:dyDescent="0.25">
      <c r="A324">
        <v>353</v>
      </c>
      <c r="B324" s="3">
        <v>1</v>
      </c>
      <c r="E324" s="4">
        <v>4</v>
      </c>
    </row>
    <row r="325" spans="1:5" x14ac:dyDescent="0.25">
      <c r="A325">
        <v>354</v>
      </c>
      <c r="B325" s="3">
        <v>1</v>
      </c>
      <c r="E325" s="4">
        <v>4</v>
      </c>
    </row>
    <row r="326" spans="1:5" x14ac:dyDescent="0.25">
      <c r="A326">
        <v>355</v>
      </c>
      <c r="B326" s="3">
        <v>1</v>
      </c>
      <c r="E326" s="4">
        <v>4</v>
      </c>
    </row>
    <row r="327" spans="1:5" x14ac:dyDescent="0.25">
      <c r="A327">
        <v>356</v>
      </c>
      <c r="B327" s="3">
        <v>1</v>
      </c>
      <c r="E327" s="4">
        <v>4</v>
      </c>
    </row>
    <row r="328" spans="1:5" x14ac:dyDescent="0.25">
      <c r="A328">
        <v>357</v>
      </c>
      <c r="E328" s="4">
        <v>4</v>
      </c>
    </row>
    <row r="329" spans="1:5" x14ac:dyDescent="0.25">
      <c r="A329">
        <v>358</v>
      </c>
      <c r="D329" s="2">
        <v>3</v>
      </c>
      <c r="E329" s="4">
        <v>4</v>
      </c>
    </row>
    <row r="330" spans="1:5" x14ac:dyDescent="0.25">
      <c r="A330">
        <v>359</v>
      </c>
      <c r="D330" s="2">
        <v>3</v>
      </c>
    </row>
    <row r="331" spans="1:5" x14ac:dyDescent="0.25">
      <c r="A331">
        <v>360</v>
      </c>
      <c r="C331" s="5">
        <v>2</v>
      </c>
      <c r="D331" s="2">
        <v>3</v>
      </c>
    </row>
    <row r="332" spans="1:5" x14ac:dyDescent="0.25">
      <c r="A332">
        <v>361</v>
      </c>
      <c r="C332" s="5">
        <v>2</v>
      </c>
      <c r="D332" s="2">
        <v>3</v>
      </c>
    </row>
    <row r="333" spans="1:5" x14ac:dyDescent="0.25">
      <c r="A333">
        <v>362</v>
      </c>
      <c r="C333" s="5">
        <v>2</v>
      </c>
      <c r="D333" s="2">
        <v>3</v>
      </c>
    </row>
    <row r="334" spans="1:5" x14ac:dyDescent="0.25">
      <c r="A334">
        <v>363</v>
      </c>
      <c r="C334" s="5">
        <v>2</v>
      </c>
      <c r="D334" s="2">
        <v>3</v>
      </c>
    </row>
    <row r="335" spans="1:5" x14ac:dyDescent="0.25">
      <c r="A335">
        <v>364</v>
      </c>
      <c r="C335" s="5">
        <v>2</v>
      </c>
      <c r="D335" s="2">
        <v>3</v>
      </c>
    </row>
    <row r="336" spans="1:5" x14ac:dyDescent="0.25">
      <c r="A336">
        <v>365</v>
      </c>
      <c r="C336" s="5">
        <v>2</v>
      </c>
      <c r="D336" s="2">
        <v>3</v>
      </c>
    </row>
    <row r="337" spans="1:5" x14ac:dyDescent="0.25">
      <c r="A337">
        <v>366</v>
      </c>
      <c r="C337" s="5">
        <v>2</v>
      </c>
      <c r="D337" s="2">
        <v>3</v>
      </c>
    </row>
    <row r="338" spans="1:5" x14ac:dyDescent="0.25">
      <c r="A338">
        <v>367</v>
      </c>
      <c r="C338" s="5">
        <v>2</v>
      </c>
    </row>
    <row r="339" spans="1:5" x14ac:dyDescent="0.25">
      <c r="A339">
        <v>368</v>
      </c>
      <c r="C339" s="5">
        <v>2</v>
      </c>
    </row>
    <row r="340" spans="1:5" x14ac:dyDescent="0.25">
      <c r="A340">
        <v>369</v>
      </c>
      <c r="B340" s="3">
        <v>1</v>
      </c>
      <c r="C340" s="5">
        <v>2</v>
      </c>
    </row>
    <row r="341" spans="1:5" x14ac:dyDescent="0.25">
      <c r="A341">
        <v>370</v>
      </c>
      <c r="B341" s="3">
        <v>1</v>
      </c>
    </row>
    <row r="342" spans="1:5" x14ac:dyDescent="0.25">
      <c r="A342">
        <v>371</v>
      </c>
      <c r="B342" s="3">
        <v>1</v>
      </c>
    </row>
    <row r="343" spans="1:5" x14ac:dyDescent="0.25">
      <c r="A343">
        <v>372</v>
      </c>
      <c r="B343" s="3">
        <v>1</v>
      </c>
    </row>
    <row r="344" spans="1:5" x14ac:dyDescent="0.25">
      <c r="A344">
        <v>373</v>
      </c>
      <c r="B344" s="3">
        <v>1</v>
      </c>
      <c r="E344" s="4">
        <v>4</v>
      </c>
    </row>
    <row r="345" spans="1:5" x14ac:dyDescent="0.25">
      <c r="A345">
        <v>374</v>
      </c>
      <c r="B345" s="3">
        <v>1</v>
      </c>
      <c r="E345" s="4">
        <v>4</v>
      </c>
    </row>
    <row r="346" spans="1:5" x14ac:dyDescent="0.25">
      <c r="A346">
        <v>375</v>
      </c>
      <c r="B346" s="3">
        <v>1</v>
      </c>
      <c r="E346" s="4">
        <v>4</v>
      </c>
    </row>
    <row r="347" spans="1:5" x14ac:dyDescent="0.25">
      <c r="A347">
        <v>376</v>
      </c>
      <c r="B347" s="3">
        <v>1</v>
      </c>
      <c r="E347" s="4">
        <v>4</v>
      </c>
    </row>
    <row r="348" spans="1:5" x14ac:dyDescent="0.25">
      <c r="A348">
        <v>377</v>
      </c>
      <c r="B348" s="3">
        <v>1</v>
      </c>
      <c r="E348" s="4">
        <v>4</v>
      </c>
    </row>
    <row r="349" spans="1:5" x14ac:dyDescent="0.25">
      <c r="A349">
        <v>378</v>
      </c>
      <c r="D349" s="2">
        <v>3</v>
      </c>
      <c r="E349" s="4">
        <v>4</v>
      </c>
    </row>
    <row r="350" spans="1:5" x14ac:dyDescent="0.25">
      <c r="A350">
        <v>379</v>
      </c>
      <c r="D350" s="2">
        <v>3</v>
      </c>
      <c r="E350" s="4">
        <v>4</v>
      </c>
    </row>
    <row r="351" spans="1:5" x14ac:dyDescent="0.25">
      <c r="A351">
        <v>380</v>
      </c>
      <c r="D351" s="2">
        <v>3</v>
      </c>
      <c r="E351" s="4">
        <v>4</v>
      </c>
    </row>
    <row r="352" spans="1:5" x14ac:dyDescent="0.25">
      <c r="A352">
        <v>381</v>
      </c>
      <c r="D352" s="2">
        <v>3</v>
      </c>
      <c r="E352" s="4">
        <v>4</v>
      </c>
    </row>
    <row r="353" spans="1:5" x14ac:dyDescent="0.25">
      <c r="A353">
        <v>382</v>
      </c>
      <c r="D353" s="2">
        <v>3</v>
      </c>
      <c r="E353" s="4">
        <v>4</v>
      </c>
    </row>
    <row r="354" spans="1:5" x14ac:dyDescent="0.25">
      <c r="A354">
        <v>383</v>
      </c>
      <c r="D354" s="2">
        <v>3</v>
      </c>
    </row>
    <row r="355" spans="1:5" x14ac:dyDescent="0.25">
      <c r="A355">
        <v>384</v>
      </c>
      <c r="C355" s="5">
        <v>2</v>
      </c>
      <c r="D355" s="2">
        <v>3</v>
      </c>
    </row>
    <row r="356" spans="1:5" x14ac:dyDescent="0.25">
      <c r="A356">
        <v>385</v>
      </c>
      <c r="C356" s="5">
        <v>2</v>
      </c>
      <c r="D356" s="2">
        <v>3</v>
      </c>
    </row>
    <row r="357" spans="1:5" x14ac:dyDescent="0.25">
      <c r="A357">
        <v>386</v>
      </c>
      <c r="C357" s="5">
        <v>2</v>
      </c>
    </row>
    <row r="358" spans="1:5" x14ac:dyDescent="0.25">
      <c r="A358">
        <v>387</v>
      </c>
      <c r="C358" s="5">
        <v>2</v>
      </c>
    </row>
    <row r="359" spans="1:5" x14ac:dyDescent="0.25">
      <c r="A359">
        <v>388</v>
      </c>
      <c r="C359" s="5">
        <v>2</v>
      </c>
    </row>
    <row r="360" spans="1:5" x14ac:dyDescent="0.25">
      <c r="A360">
        <v>389</v>
      </c>
      <c r="C360" s="5">
        <v>2</v>
      </c>
    </row>
    <row r="361" spans="1:5" x14ac:dyDescent="0.25">
      <c r="A361">
        <v>390</v>
      </c>
      <c r="B361" s="3">
        <v>1</v>
      </c>
      <c r="C361" s="5">
        <v>2</v>
      </c>
    </row>
    <row r="362" spans="1:5" x14ac:dyDescent="0.25">
      <c r="A362">
        <v>391</v>
      </c>
      <c r="B362" s="3">
        <v>1</v>
      </c>
      <c r="C362" s="5">
        <v>2</v>
      </c>
    </row>
    <row r="363" spans="1:5" x14ac:dyDescent="0.25">
      <c r="A363">
        <v>392</v>
      </c>
      <c r="B363" s="3">
        <v>1</v>
      </c>
      <c r="C363" s="5">
        <v>2</v>
      </c>
    </row>
    <row r="364" spans="1:5" x14ac:dyDescent="0.25">
      <c r="A364">
        <v>393</v>
      </c>
      <c r="B364" s="3">
        <v>1</v>
      </c>
    </row>
    <row r="365" spans="1:5" x14ac:dyDescent="0.25">
      <c r="A365">
        <v>394</v>
      </c>
      <c r="B365" s="3">
        <v>1</v>
      </c>
    </row>
    <row r="366" spans="1:5" x14ac:dyDescent="0.25">
      <c r="A366">
        <v>395</v>
      </c>
      <c r="B366" s="3">
        <v>1</v>
      </c>
    </row>
    <row r="367" spans="1:5" x14ac:dyDescent="0.25">
      <c r="A367">
        <v>396</v>
      </c>
      <c r="B367" s="3">
        <v>1</v>
      </c>
    </row>
    <row r="368" spans="1:5" x14ac:dyDescent="0.25">
      <c r="A368">
        <v>397</v>
      </c>
      <c r="B368" s="3">
        <v>1</v>
      </c>
    </row>
    <row r="369" spans="1:5" x14ac:dyDescent="0.25">
      <c r="A369">
        <v>398</v>
      </c>
      <c r="B369" s="3">
        <v>1</v>
      </c>
      <c r="E369" s="4">
        <v>4</v>
      </c>
    </row>
    <row r="370" spans="1:5" x14ac:dyDescent="0.25">
      <c r="A370">
        <v>399</v>
      </c>
      <c r="B370" s="3">
        <v>1</v>
      </c>
      <c r="D370" s="2">
        <v>3</v>
      </c>
      <c r="E370" s="4">
        <v>4</v>
      </c>
    </row>
    <row r="371" spans="1:5" x14ac:dyDescent="0.25">
      <c r="A371">
        <v>400</v>
      </c>
      <c r="D371" s="2">
        <v>3</v>
      </c>
      <c r="E371" s="4">
        <v>4</v>
      </c>
    </row>
    <row r="372" spans="1:5" x14ac:dyDescent="0.25">
      <c r="A372">
        <v>401</v>
      </c>
      <c r="D372" s="2">
        <v>3</v>
      </c>
      <c r="E372" s="4">
        <v>4</v>
      </c>
    </row>
    <row r="373" spans="1:5" x14ac:dyDescent="0.25">
      <c r="A373">
        <v>402</v>
      </c>
      <c r="D373" s="2">
        <v>3</v>
      </c>
      <c r="E373" s="4">
        <v>4</v>
      </c>
    </row>
    <row r="374" spans="1:5" x14ac:dyDescent="0.25">
      <c r="A374">
        <v>403</v>
      </c>
      <c r="D374" s="2">
        <v>3</v>
      </c>
      <c r="E374" s="4">
        <v>4</v>
      </c>
    </row>
    <row r="375" spans="1:5" x14ac:dyDescent="0.25">
      <c r="A375">
        <v>404</v>
      </c>
      <c r="D375" s="2">
        <v>3</v>
      </c>
      <c r="E375" s="4">
        <v>4</v>
      </c>
    </row>
    <row r="376" spans="1:5" x14ac:dyDescent="0.25">
      <c r="A376">
        <v>405</v>
      </c>
      <c r="D376" s="2">
        <v>3</v>
      </c>
      <c r="E376" s="4">
        <v>4</v>
      </c>
    </row>
    <row r="377" spans="1:5" x14ac:dyDescent="0.25">
      <c r="A377">
        <v>406</v>
      </c>
      <c r="C377" s="5">
        <v>2</v>
      </c>
      <c r="D377" s="2">
        <v>3</v>
      </c>
      <c r="E377" s="4">
        <v>4</v>
      </c>
    </row>
    <row r="378" spans="1:5" x14ac:dyDescent="0.25">
      <c r="A378">
        <v>407</v>
      </c>
      <c r="C378" s="5">
        <v>2</v>
      </c>
      <c r="D378" s="2">
        <v>3</v>
      </c>
    </row>
    <row r="379" spans="1:5" x14ac:dyDescent="0.25">
      <c r="A379">
        <v>408</v>
      </c>
      <c r="C379" s="5">
        <v>2</v>
      </c>
    </row>
    <row r="380" spans="1:5" x14ac:dyDescent="0.25">
      <c r="A380">
        <v>409</v>
      </c>
      <c r="C380" s="5">
        <v>2</v>
      </c>
    </row>
    <row r="381" spans="1:5" x14ac:dyDescent="0.25">
      <c r="A381">
        <v>410</v>
      </c>
      <c r="C381" s="5">
        <v>2</v>
      </c>
    </row>
    <row r="382" spans="1:5" x14ac:dyDescent="0.25">
      <c r="A382">
        <v>411</v>
      </c>
      <c r="B382" s="3">
        <v>1</v>
      </c>
      <c r="C382" s="5">
        <v>2</v>
      </c>
    </row>
    <row r="383" spans="1:5" x14ac:dyDescent="0.25">
      <c r="A383">
        <v>412</v>
      </c>
      <c r="B383" s="3">
        <v>1</v>
      </c>
      <c r="C383" s="5">
        <v>2</v>
      </c>
    </row>
    <row r="384" spans="1:5" x14ac:dyDescent="0.25">
      <c r="A384">
        <v>413</v>
      </c>
      <c r="B384" s="3">
        <v>1</v>
      </c>
      <c r="C384" s="5">
        <v>2</v>
      </c>
    </row>
    <row r="385" spans="1:5" x14ac:dyDescent="0.25">
      <c r="A385">
        <v>414</v>
      </c>
      <c r="B385" s="3">
        <v>1</v>
      </c>
      <c r="C385" s="5">
        <v>2</v>
      </c>
    </row>
    <row r="386" spans="1:5" x14ac:dyDescent="0.25">
      <c r="A386">
        <v>415</v>
      </c>
      <c r="B386" s="3">
        <v>1</v>
      </c>
    </row>
    <row r="387" spans="1:5" x14ac:dyDescent="0.25">
      <c r="A387">
        <v>416</v>
      </c>
      <c r="B387" s="3">
        <v>1</v>
      </c>
    </row>
    <row r="388" spans="1:5" x14ac:dyDescent="0.25">
      <c r="A388">
        <v>417</v>
      </c>
      <c r="B388" s="3">
        <v>1</v>
      </c>
    </row>
    <row r="389" spans="1:5" x14ac:dyDescent="0.25">
      <c r="A389">
        <v>418</v>
      </c>
      <c r="B389" s="3">
        <v>1</v>
      </c>
    </row>
    <row r="390" spans="1:5" x14ac:dyDescent="0.25">
      <c r="A390">
        <v>419</v>
      </c>
      <c r="B390" s="3">
        <v>1</v>
      </c>
    </row>
    <row r="391" spans="1:5" x14ac:dyDescent="0.25">
      <c r="A391">
        <v>420</v>
      </c>
      <c r="B391" s="3">
        <v>1</v>
      </c>
      <c r="E391" s="4">
        <v>4</v>
      </c>
    </row>
    <row r="392" spans="1:5" x14ac:dyDescent="0.25">
      <c r="A392">
        <v>421</v>
      </c>
      <c r="D392" s="2">
        <v>3</v>
      </c>
      <c r="E392" s="4">
        <v>4</v>
      </c>
    </row>
    <row r="393" spans="1:5" x14ac:dyDescent="0.25">
      <c r="A393">
        <v>422</v>
      </c>
      <c r="D393" s="2">
        <v>3</v>
      </c>
      <c r="E393" s="4">
        <v>4</v>
      </c>
    </row>
    <row r="394" spans="1:5" x14ac:dyDescent="0.25">
      <c r="A394">
        <v>423</v>
      </c>
      <c r="D394" s="2">
        <v>3</v>
      </c>
      <c r="E394" s="4">
        <v>4</v>
      </c>
    </row>
    <row r="395" spans="1:5" x14ac:dyDescent="0.25">
      <c r="A395">
        <v>424</v>
      </c>
      <c r="D395" s="2">
        <v>3</v>
      </c>
      <c r="E395" s="4">
        <v>4</v>
      </c>
    </row>
    <row r="396" spans="1:5" x14ac:dyDescent="0.25">
      <c r="A396">
        <v>425</v>
      </c>
      <c r="D396" s="2">
        <v>3</v>
      </c>
      <c r="E396" s="4">
        <v>4</v>
      </c>
    </row>
    <row r="397" spans="1:5" x14ac:dyDescent="0.25">
      <c r="A397">
        <v>426</v>
      </c>
      <c r="D397" s="2">
        <v>3</v>
      </c>
      <c r="E397" s="4">
        <v>4</v>
      </c>
    </row>
    <row r="398" spans="1:5" x14ac:dyDescent="0.25">
      <c r="A398">
        <v>427</v>
      </c>
      <c r="C398" s="5">
        <v>2</v>
      </c>
      <c r="D398" s="2">
        <v>3</v>
      </c>
      <c r="E398" s="4">
        <v>4</v>
      </c>
    </row>
    <row r="399" spans="1:5" x14ac:dyDescent="0.25">
      <c r="A399">
        <v>428</v>
      </c>
      <c r="C399" s="5">
        <v>2</v>
      </c>
      <c r="D399" s="2">
        <v>3</v>
      </c>
      <c r="E399" s="4">
        <v>4</v>
      </c>
    </row>
    <row r="400" spans="1:5" x14ac:dyDescent="0.25">
      <c r="A400">
        <v>429</v>
      </c>
      <c r="C400" s="5">
        <v>2</v>
      </c>
      <c r="D400" s="2">
        <v>3</v>
      </c>
    </row>
    <row r="401" spans="1:5" x14ac:dyDescent="0.25">
      <c r="A401">
        <v>430</v>
      </c>
      <c r="C401" s="5">
        <v>2</v>
      </c>
    </row>
    <row r="402" spans="1:5" x14ac:dyDescent="0.25">
      <c r="A402">
        <v>431</v>
      </c>
      <c r="C402" s="5">
        <v>2</v>
      </c>
    </row>
    <row r="403" spans="1:5" x14ac:dyDescent="0.25">
      <c r="A403">
        <v>432</v>
      </c>
      <c r="C403" s="5">
        <v>2</v>
      </c>
    </row>
    <row r="404" spans="1:5" x14ac:dyDescent="0.25">
      <c r="A404">
        <v>433</v>
      </c>
      <c r="C404" s="5">
        <v>2</v>
      </c>
    </row>
    <row r="405" spans="1:5" x14ac:dyDescent="0.25">
      <c r="A405">
        <v>434</v>
      </c>
      <c r="B405" s="3">
        <v>1</v>
      </c>
      <c r="C405" s="5">
        <v>2</v>
      </c>
    </row>
    <row r="406" spans="1:5" x14ac:dyDescent="0.25">
      <c r="A406">
        <v>435</v>
      </c>
      <c r="B406" s="3">
        <v>1</v>
      </c>
      <c r="C406" s="5">
        <v>2</v>
      </c>
    </row>
    <row r="407" spans="1:5" x14ac:dyDescent="0.25">
      <c r="A407">
        <v>436</v>
      </c>
      <c r="B407" s="3">
        <v>1</v>
      </c>
      <c r="C407" s="5">
        <v>2</v>
      </c>
    </row>
    <row r="408" spans="1:5" x14ac:dyDescent="0.25">
      <c r="A408">
        <v>437</v>
      </c>
      <c r="B408" s="3">
        <v>1</v>
      </c>
      <c r="C408" s="5">
        <v>2</v>
      </c>
    </row>
    <row r="409" spans="1:5" x14ac:dyDescent="0.25">
      <c r="A409">
        <v>438</v>
      </c>
      <c r="B409" s="3">
        <v>1</v>
      </c>
    </row>
    <row r="410" spans="1:5" x14ac:dyDescent="0.25">
      <c r="A410">
        <v>439</v>
      </c>
      <c r="B410" s="3">
        <v>1</v>
      </c>
    </row>
    <row r="411" spans="1:5" x14ac:dyDescent="0.25">
      <c r="A411">
        <v>440</v>
      </c>
      <c r="B411" s="3">
        <v>1</v>
      </c>
    </row>
    <row r="412" spans="1:5" x14ac:dyDescent="0.25">
      <c r="A412">
        <v>441</v>
      </c>
      <c r="B412" s="3">
        <v>1</v>
      </c>
      <c r="E412" s="4">
        <v>4</v>
      </c>
    </row>
    <row r="413" spans="1:5" x14ac:dyDescent="0.25">
      <c r="A413">
        <v>442</v>
      </c>
      <c r="B413" s="3">
        <v>1</v>
      </c>
      <c r="E413" s="4">
        <v>4</v>
      </c>
    </row>
    <row r="414" spans="1:5" x14ac:dyDescent="0.25">
      <c r="A414">
        <v>443</v>
      </c>
      <c r="B414" s="3">
        <v>1</v>
      </c>
      <c r="E414" s="4">
        <v>4</v>
      </c>
    </row>
    <row r="415" spans="1:5" x14ac:dyDescent="0.25">
      <c r="A415">
        <v>444</v>
      </c>
      <c r="D415" s="2">
        <v>3</v>
      </c>
      <c r="E415" s="4">
        <v>4</v>
      </c>
    </row>
    <row r="416" spans="1:5" x14ac:dyDescent="0.25">
      <c r="A416">
        <v>445</v>
      </c>
      <c r="D416" s="2">
        <v>3</v>
      </c>
      <c r="E416" s="4">
        <v>4</v>
      </c>
    </row>
    <row r="417" spans="1:5" x14ac:dyDescent="0.25">
      <c r="A417">
        <v>446</v>
      </c>
      <c r="D417" s="2">
        <v>3</v>
      </c>
      <c r="E417" s="4">
        <v>4</v>
      </c>
    </row>
    <row r="418" spans="1:5" x14ac:dyDescent="0.25">
      <c r="A418">
        <v>447</v>
      </c>
      <c r="D418" s="2">
        <v>3</v>
      </c>
      <c r="E418" s="4">
        <v>4</v>
      </c>
    </row>
    <row r="419" spans="1:5" x14ac:dyDescent="0.25">
      <c r="A419">
        <v>448</v>
      </c>
      <c r="D419" s="2">
        <v>3</v>
      </c>
      <c r="E419" s="4">
        <v>4</v>
      </c>
    </row>
    <row r="420" spans="1:5" x14ac:dyDescent="0.25">
      <c r="A420">
        <v>449</v>
      </c>
      <c r="C420" s="5">
        <v>2</v>
      </c>
      <c r="D420" s="2">
        <v>3</v>
      </c>
      <c r="E420" s="4">
        <v>4</v>
      </c>
    </row>
    <row r="421" spans="1:5" x14ac:dyDescent="0.25">
      <c r="A421">
        <v>450</v>
      </c>
      <c r="C421" s="5">
        <v>2</v>
      </c>
      <c r="D421" s="2">
        <v>3</v>
      </c>
      <c r="E421" s="4">
        <v>4</v>
      </c>
    </row>
    <row r="422" spans="1:5" x14ac:dyDescent="0.25">
      <c r="A422">
        <v>451</v>
      </c>
      <c r="C422" s="5">
        <v>2</v>
      </c>
      <c r="D422" s="2">
        <v>3</v>
      </c>
    </row>
    <row r="423" spans="1:5" x14ac:dyDescent="0.25">
      <c r="A423">
        <v>452</v>
      </c>
      <c r="C423" s="5">
        <v>2</v>
      </c>
      <c r="D423" s="2">
        <v>3</v>
      </c>
    </row>
    <row r="424" spans="1:5" x14ac:dyDescent="0.25">
      <c r="A424">
        <v>453</v>
      </c>
      <c r="C424" s="5">
        <v>2</v>
      </c>
      <c r="D424" s="2">
        <v>3</v>
      </c>
    </row>
    <row r="425" spans="1:5" x14ac:dyDescent="0.25">
      <c r="A425">
        <v>454</v>
      </c>
      <c r="C425" s="5">
        <v>2</v>
      </c>
    </row>
    <row r="426" spans="1:5" x14ac:dyDescent="0.25">
      <c r="A426">
        <v>455</v>
      </c>
      <c r="C426" s="5">
        <v>2</v>
      </c>
    </row>
    <row r="427" spans="1:5" x14ac:dyDescent="0.25">
      <c r="A427">
        <v>456</v>
      </c>
      <c r="B427" s="3">
        <v>1</v>
      </c>
      <c r="C427" s="5">
        <v>2</v>
      </c>
    </row>
    <row r="428" spans="1:5" x14ac:dyDescent="0.25">
      <c r="A428">
        <v>457</v>
      </c>
      <c r="B428" s="3">
        <v>1</v>
      </c>
      <c r="C428" s="5">
        <v>2</v>
      </c>
    </row>
    <row r="429" spans="1:5" x14ac:dyDescent="0.25">
      <c r="A429">
        <v>458</v>
      </c>
      <c r="B429" s="3">
        <v>1</v>
      </c>
      <c r="C429" s="5">
        <v>2</v>
      </c>
    </row>
    <row r="430" spans="1:5" x14ac:dyDescent="0.25">
      <c r="A430">
        <v>459</v>
      </c>
      <c r="B430" s="3">
        <v>1</v>
      </c>
      <c r="C430" s="5">
        <v>2</v>
      </c>
    </row>
    <row r="431" spans="1:5" x14ac:dyDescent="0.25">
      <c r="A431">
        <v>460</v>
      </c>
      <c r="B431" s="3">
        <v>1</v>
      </c>
      <c r="C431" s="5">
        <v>2</v>
      </c>
    </row>
    <row r="432" spans="1:5" x14ac:dyDescent="0.25">
      <c r="A432">
        <v>461</v>
      </c>
      <c r="B432" s="3">
        <v>1</v>
      </c>
    </row>
    <row r="433" spans="1:5" x14ac:dyDescent="0.25">
      <c r="A433">
        <v>462</v>
      </c>
      <c r="B433" s="3">
        <v>1</v>
      </c>
    </row>
    <row r="434" spans="1:5" x14ac:dyDescent="0.25">
      <c r="A434">
        <v>463</v>
      </c>
      <c r="B434" s="3">
        <v>1</v>
      </c>
    </row>
    <row r="435" spans="1:5" x14ac:dyDescent="0.25">
      <c r="A435">
        <v>464</v>
      </c>
      <c r="B435" s="3">
        <v>1</v>
      </c>
      <c r="E435" s="4">
        <v>4</v>
      </c>
    </row>
    <row r="436" spans="1:5" x14ac:dyDescent="0.25">
      <c r="A436">
        <v>465</v>
      </c>
      <c r="B436" s="3">
        <v>1</v>
      </c>
      <c r="E436" s="4">
        <v>4</v>
      </c>
    </row>
    <row r="437" spans="1:5" x14ac:dyDescent="0.25">
      <c r="A437">
        <v>466</v>
      </c>
      <c r="B437" s="3">
        <v>1</v>
      </c>
      <c r="E437" s="4">
        <v>4</v>
      </c>
    </row>
    <row r="438" spans="1:5" x14ac:dyDescent="0.25">
      <c r="A438">
        <v>467</v>
      </c>
      <c r="B438" s="3">
        <v>1</v>
      </c>
      <c r="E438" s="4">
        <v>4</v>
      </c>
    </row>
    <row r="439" spans="1:5" x14ac:dyDescent="0.25">
      <c r="A439">
        <v>468</v>
      </c>
      <c r="D439" s="2">
        <v>3</v>
      </c>
      <c r="E439" s="4">
        <v>4</v>
      </c>
    </row>
    <row r="440" spans="1:5" x14ac:dyDescent="0.25">
      <c r="A440">
        <v>469</v>
      </c>
      <c r="D440" s="2">
        <v>3</v>
      </c>
      <c r="E440" s="4">
        <v>4</v>
      </c>
    </row>
    <row r="441" spans="1:5" x14ac:dyDescent="0.25">
      <c r="A441">
        <v>470</v>
      </c>
      <c r="D441" s="2">
        <v>3</v>
      </c>
      <c r="E441" s="4">
        <v>4</v>
      </c>
    </row>
    <row r="442" spans="1:5" x14ac:dyDescent="0.25">
      <c r="A442">
        <v>471</v>
      </c>
      <c r="C442" s="5">
        <v>2</v>
      </c>
      <c r="D442" s="2">
        <v>3</v>
      </c>
      <c r="E442" s="4">
        <v>4</v>
      </c>
    </row>
    <row r="443" spans="1:5" x14ac:dyDescent="0.25">
      <c r="A443">
        <v>472</v>
      </c>
      <c r="C443" s="5">
        <v>2</v>
      </c>
      <c r="D443" s="2">
        <v>3</v>
      </c>
      <c r="E443" s="4">
        <v>4</v>
      </c>
    </row>
    <row r="444" spans="1:5" x14ac:dyDescent="0.25">
      <c r="A444">
        <v>473</v>
      </c>
      <c r="C444" s="5">
        <v>2</v>
      </c>
      <c r="D444" s="2">
        <v>3</v>
      </c>
      <c r="E444" s="4">
        <v>4</v>
      </c>
    </row>
    <row r="445" spans="1:5" x14ac:dyDescent="0.25">
      <c r="A445">
        <v>474</v>
      </c>
      <c r="C445" s="5">
        <v>2</v>
      </c>
      <c r="D445" s="2">
        <v>3</v>
      </c>
      <c r="E445" s="4">
        <v>4</v>
      </c>
    </row>
    <row r="446" spans="1:5" x14ac:dyDescent="0.25">
      <c r="A446">
        <v>475</v>
      </c>
      <c r="C446" s="5">
        <v>2</v>
      </c>
      <c r="D446" s="2">
        <v>3</v>
      </c>
    </row>
    <row r="447" spans="1:5" x14ac:dyDescent="0.25">
      <c r="A447">
        <v>476</v>
      </c>
      <c r="C447" s="5">
        <v>2</v>
      </c>
      <c r="D447" s="2">
        <v>3</v>
      </c>
    </row>
    <row r="448" spans="1:5" x14ac:dyDescent="0.25">
      <c r="A448">
        <v>477</v>
      </c>
      <c r="C448" s="5">
        <v>2</v>
      </c>
      <c r="D448" s="2">
        <v>3</v>
      </c>
    </row>
    <row r="449" spans="1:5" x14ac:dyDescent="0.25">
      <c r="A449">
        <v>478</v>
      </c>
      <c r="C449" s="5">
        <v>2</v>
      </c>
      <c r="D449" s="2">
        <v>3</v>
      </c>
    </row>
    <row r="450" spans="1:5" x14ac:dyDescent="0.25">
      <c r="A450">
        <v>479</v>
      </c>
      <c r="C450" s="5">
        <v>2</v>
      </c>
    </row>
    <row r="451" spans="1:5" x14ac:dyDescent="0.25">
      <c r="A451">
        <v>480</v>
      </c>
      <c r="C451" s="5">
        <v>2</v>
      </c>
    </row>
    <row r="452" spans="1:5" x14ac:dyDescent="0.25">
      <c r="A452">
        <v>481</v>
      </c>
      <c r="B452" s="3">
        <v>1</v>
      </c>
      <c r="C452" s="5">
        <v>2</v>
      </c>
    </row>
    <row r="453" spans="1:5" x14ac:dyDescent="0.25">
      <c r="A453">
        <v>482</v>
      </c>
      <c r="B453" s="3">
        <v>1</v>
      </c>
      <c r="C453" s="5">
        <v>2</v>
      </c>
    </row>
    <row r="454" spans="1:5" x14ac:dyDescent="0.25">
      <c r="A454">
        <v>483</v>
      </c>
      <c r="B454" s="3">
        <v>1</v>
      </c>
      <c r="C454" s="5">
        <v>2</v>
      </c>
    </row>
    <row r="455" spans="1:5" x14ac:dyDescent="0.25">
      <c r="A455">
        <v>484</v>
      </c>
      <c r="B455" s="3">
        <v>1</v>
      </c>
      <c r="C455" s="5">
        <v>2</v>
      </c>
    </row>
    <row r="456" spans="1:5" x14ac:dyDescent="0.25">
      <c r="A456">
        <v>485</v>
      </c>
      <c r="B456" s="3">
        <v>1</v>
      </c>
      <c r="C456" s="5">
        <v>2</v>
      </c>
    </row>
    <row r="457" spans="1:5" x14ac:dyDescent="0.25">
      <c r="A457">
        <v>486</v>
      </c>
      <c r="B457" s="3">
        <v>1</v>
      </c>
    </row>
    <row r="458" spans="1:5" x14ac:dyDescent="0.25">
      <c r="A458">
        <v>487</v>
      </c>
      <c r="B458" s="3">
        <v>1</v>
      </c>
      <c r="E458" s="4">
        <v>4</v>
      </c>
    </row>
    <row r="459" spans="1:5" x14ac:dyDescent="0.25">
      <c r="A459">
        <v>488</v>
      </c>
      <c r="B459" s="3">
        <v>1</v>
      </c>
      <c r="E459" s="4">
        <v>4</v>
      </c>
    </row>
    <row r="460" spans="1:5" x14ac:dyDescent="0.25">
      <c r="A460">
        <v>489</v>
      </c>
      <c r="B460" s="3">
        <v>1</v>
      </c>
      <c r="E460" s="4">
        <v>4</v>
      </c>
    </row>
    <row r="461" spans="1:5" x14ac:dyDescent="0.25">
      <c r="A461">
        <v>490</v>
      </c>
      <c r="B461" s="3">
        <v>1</v>
      </c>
      <c r="E461" s="4">
        <v>4</v>
      </c>
    </row>
    <row r="462" spans="1:5" x14ac:dyDescent="0.25">
      <c r="A462">
        <v>491</v>
      </c>
      <c r="B462" s="3">
        <v>1</v>
      </c>
      <c r="E462" s="4">
        <v>4</v>
      </c>
    </row>
    <row r="463" spans="1:5" x14ac:dyDescent="0.25">
      <c r="A463">
        <v>492</v>
      </c>
      <c r="B463" s="3">
        <v>1</v>
      </c>
      <c r="D463" s="2">
        <v>3</v>
      </c>
      <c r="E463" s="4">
        <v>4</v>
      </c>
    </row>
    <row r="464" spans="1:5" x14ac:dyDescent="0.25">
      <c r="A464">
        <v>493</v>
      </c>
      <c r="B464" s="3">
        <v>1</v>
      </c>
      <c r="D464" s="2">
        <v>3</v>
      </c>
      <c r="E464" s="4">
        <v>4</v>
      </c>
    </row>
    <row r="465" spans="1:5" x14ac:dyDescent="0.25">
      <c r="A465">
        <v>494</v>
      </c>
      <c r="B465" s="3">
        <v>1</v>
      </c>
      <c r="D465" s="2">
        <v>3</v>
      </c>
      <c r="E465" s="4">
        <v>4</v>
      </c>
    </row>
    <row r="466" spans="1:5" x14ac:dyDescent="0.25">
      <c r="A466">
        <v>495</v>
      </c>
      <c r="D466" s="2">
        <v>3</v>
      </c>
      <c r="E466" s="4">
        <v>4</v>
      </c>
    </row>
    <row r="467" spans="1:5" x14ac:dyDescent="0.25">
      <c r="A467">
        <v>496</v>
      </c>
      <c r="D467" s="2">
        <v>3</v>
      </c>
      <c r="E467" s="4">
        <v>4</v>
      </c>
    </row>
    <row r="468" spans="1:5" x14ac:dyDescent="0.25">
      <c r="A468">
        <v>497</v>
      </c>
      <c r="D468" s="2">
        <v>3</v>
      </c>
      <c r="E468" s="4">
        <v>4</v>
      </c>
    </row>
    <row r="469" spans="1:5" x14ac:dyDescent="0.25">
      <c r="A469">
        <v>498</v>
      </c>
      <c r="C469" s="5">
        <v>2</v>
      </c>
      <c r="D469" s="2">
        <v>3</v>
      </c>
      <c r="E469" s="4">
        <v>4</v>
      </c>
    </row>
    <row r="470" spans="1:5" x14ac:dyDescent="0.25">
      <c r="A470">
        <v>499</v>
      </c>
      <c r="C470" s="5">
        <v>2</v>
      </c>
      <c r="D470" s="2">
        <v>3</v>
      </c>
      <c r="E470" s="4">
        <v>4</v>
      </c>
    </row>
    <row r="471" spans="1:5" x14ac:dyDescent="0.25">
      <c r="A471">
        <v>500</v>
      </c>
      <c r="C471" s="5">
        <v>2</v>
      </c>
      <c r="D471" s="2">
        <v>3</v>
      </c>
      <c r="E471" s="4">
        <v>4</v>
      </c>
    </row>
    <row r="472" spans="1:5" x14ac:dyDescent="0.25">
      <c r="A472">
        <v>501</v>
      </c>
      <c r="C472" s="5">
        <v>2</v>
      </c>
      <c r="D472" s="2">
        <v>3</v>
      </c>
    </row>
    <row r="473" spans="1:5" x14ac:dyDescent="0.25">
      <c r="A473">
        <v>502</v>
      </c>
      <c r="C473" s="5">
        <v>2</v>
      </c>
      <c r="D473" s="2">
        <v>3</v>
      </c>
    </row>
    <row r="474" spans="1:5" x14ac:dyDescent="0.25">
      <c r="A474">
        <v>503</v>
      </c>
      <c r="C474" s="5">
        <v>2</v>
      </c>
      <c r="D474" s="2">
        <v>3</v>
      </c>
    </row>
    <row r="475" spans="1:5" x14ac:dyDescent="0.25">
      <c r="A475">
        <v>504</v>
      </c>
      <c r="C475" s="5">
        <v>2</v>
      </c>
      <c r="D475" s="2">
        <v>3</v>
      </c>
    </row>
    <row r="476" spans="1:5" x14ac:dyDescent="0.25">
      <c r="A476">
        <v>505</v>
      </c>
      <c r="C476" s="5">
        <v>2</v>
      </c>
      <c r="D476" s="2">
        <v>3</v>
      </c>
    </row>
    <row r="477" spans="1:5" x14ac:dyDescent="0.25">
      <c r="A477">
        <v>506</v>
      </c>
      <c r="C477" s="5">
        <v>2</v>
      </c>
      <c r="D477" s="2">
        <v>3</v>
      </c>
    </row>
    <row r="478" spans="1:5" x14ac:dyDescent="0.25">
      <c r="A478">
        <v>507</v>
      </c>
      <c r="C478" s="5">
        <v>2</v>
      </c>
    </row>
    <row r="479" spans="1:5" x14ac:dyDescent="0.25">
      <c r="A479">
        <v>508</v>
      </c>
      <c r="C479" s="5">
        <v>2</v>
      </c>
    </row>
    <row r="480" spans="1:5" x14ac:dyDescent="0.25">
      <c r="A480">
        <v>509</v>
      </c>
      <c r="B480" s="3">
        <v>1</v>
      </c>
      <c r="C480" s="5">
        <v>2</v>
      </c>
    </row>
    <row r="481" spans="1:6" x14ac:dyDescent="0.25">
      <c r="A481">
        <v>510</v>
      </c>
      <c r="B481" s="3">
        <v>1</v>
      </c>
      <c r="C481" s="5">
        <v>2</v>
      </c>
    </row>
    <row r="482" spans="1:6" x14ac:dyDescent="0.25">
      <c r="A482">
        <v>511</v>
      </c>
      <c r="B482" s="3">
        <v>1</v>
      </c>
      <c r="C482" s="5">
        <v>2</v>
      </c>
    </row>
    <row r="483" spans="1:6" x14ac:dyDescent="0.25">
      <c r="A483">
        <v>512</v>
      </c>
      <c r="B483" s="3">
        <v>1</v>
      </c>
      <c r="C483" s="5">
        <v>2</v>
      </c>
    </row>
    <row r="484" spans="1:6" x14ac:dyDescent="0.25">
      <c r="A484">
        <v>513</v>
      </c>
      <c r="B484" s="3">
        <v>1</v>
      </c>
      <c r="C484" s="5">
        <v>2</v>
      </c>
    </row>
    <row r="485" spans="1:6" x14ac:dyDescent="0.25">
      <c r="A485">
        <v>514</v>
      </c>
      <c r="B485" s="3">
        <v>1</v>
      </c>
      <c r="E485" s="4">
        <v>4</v>
      </c>
    </row>
    <row r="486" spans="1:6" x14ac:dyDescent="0.25">
      <c r="A486">
        <v>515</v>
      </c>
      <c r="B486" s="3">
        <v>1</v>
      </c>
      <c r="E486" s="4">
        <v>4</v>
      </c>
      <c r="F486" t="s">
        <v>22</v>
      </c>
    </row>
    <row r="487" spans="1:6" x14ac:dyDescent="0.25">
      <c r="A487">
        <v>546</v>
      </c>
    </row>
    <row r="488" spans="1:6" x14ac:dyDescent="0.25">
      <c r="A488">
        <v>547</v>
      </c>
    </row>
    <row r="489" spans="1:6" x14ac:dyDescent="0.25">
      <c r="A489">
        <v>548</v>
      </c>
      <c r="F489" t="s">
        <v>22</v>
      </c>
    </row>
    <row r="490" spans="1:6" x14ac:dyDescent="0.25">
      <c r="A490">
        <v>549</v>
      </c>
      <c r="C490" s="5">
        <v>2</v>
      </c>
      <c r="D490" s="2">
        <v>3</v>
      </c>
    </row>
    <row r="491" spans="1:6" x14ac:dyDescent="0.25">
      <c r="A491">
        <v>550</v>
      </c>
      <c r="C491" s="5">
        <v>2</v>
      </c>
      <c r="D491" s="2">
        <v>3</v>
      </c>
    </row>
    <row r="492" spans="1:6" x14ac:dyDescent="0.25">
      <c r="A492">
        <v>551</v>
      </c>
      <c r="C492" s="5">
        <v>2</v>
      </c>
      <c r="D492" s="2">
        <v>3</v>
      </c>
    </row>
    <row r="493" spans="1:6" x14ac:dyDescent="0.25">
      <c r="A493">
        <v>552</v>
      </c>
      <c r="C493" s="5">
        <v>2</v>
      </c>
      <c r="D493" s="2">
        <v>3</v>
      </c>
    </row>
    <row r="494" spans="1:6" x14ac:dyDescent="0.25">
      <c r="A494">
        <v>553</v>
      </c>
      <c r="C494" s="5">
        <v>2</v>
      </c>
      <c r="D494" s="2">
        <v>3</v>
      </c>
    </row>
    <row r="495" spans="1:6" x14ac:dyDescent="0.25">
      <c r="A495">
        <v>554</v>
      </c>
      <c r="C495" s="5">
        <v>2</v>
      </c>
      <c r="D495" s="2">
        <v>3</v>
      </c>
    </row>
    <row r="496" spans="1:6" x14ac:dyDescent="0.25">
      <c r="A496">
        <v>555</v>
      </c>
      <c r="C496" s="5">
        <v>2</v>
      </c>
      <c r="D496" s="2">
        <v>3</v>
      </c>
    </row>
    <row r="497" spans="1:5" x14ac:dyDescent="0.25">
      <c r="A497">
        <v>556</v>
      </c>
      <c r="C497" s="5">
        <v>2</v>
      </c>
      <c r="D497" s="2">
        <v>3</v>
      </c>
    </row>
    <row r="498" spans="1:5" x14ac:dyDescent="0.25">
      <c r="A498">
        <v>557</v>
      </c>
      <c r="C498" s="5">
        <v>2</v>
      </c>
      <c r="D498" s="2">
        <v>3</v>
      </c>
    </row>
    <row r="499" spans="1:5" x14ac:dyDescent="0.25">
      <c r="A499">
        <v>558</v>
      </c>
      <c r="C499" s="5">
        <v>2</v>
      </c>
      <c r="D499" s="2">
        <v>3</v>
      </c>
    </row>
    <row r="500" spans="1:5" x14ac:dyDescent="0.25">
      <c r="A500">
        <v>559</v>
      </c>
      <c r="C500" s="5">
        <v>2</v>
      </c>
      <c r="D500" s="2">
        <v>3</v>
      </c>
    </row>
    <row r="501" spans="1:5" x14ac:dyDescent="0.25">
      <c r="A501">
        <v>560</v>
      </c>
      <c r="C501" s="5">
        <v>2</v>
      </c>
      <c r="D501" s="2">
        <v>3</v>
      </c>
    </row>
    <row r="502" spans="1:5" x14ac:dyDescent="0.25">
      <c r="A502">
        <v>561</v>
      </c>
      <c r="C502" s="5">
        <v>2</v>
      </c>
      <c r="D502" s="2">
        <v>3</v>
      </c>
    </row>
    <row r="503" spans="1:5" x14ac:dyDescent="0.25">
      <c r="A503">
        <v>562</v>
      </c>
      <c r="C503" s="5">
        <v>2</v>
      </c>
      <c r="D503" s="2">
        <v>3</v>
      </c>
    </row>
    <row r="504" spans="1:5" x14ac:dyDescent="0.25">
      <c r="A504">
        <v>563</v>
      </c>
      <c r="C504" s="5">
        <v>2</v>
      </c>
      <c r="D504" s="2">
        <v>3</v>
      </c>
    </row>
    <row r="505" spans="1:5" x14ac:dyDescent="0.25">
      <c r="A505">
        <v>564</v>
      </c>
      <c r="C505" s="5">
        <v>2</v>
      </c>
    </row>
    <row r="506" spans="1:5" x14ac:dyDescent="0.25">
      <c r="A506">
        <v>565</v>
      </c>
      <c r="C506" s="5">
        <v>2</v>
      </c>
    </row>
    <row r="507" spans="1:5" x14ac:dyDescent="0.25">
      <c r="A507">
        <v>566</v>
      </c>
      <c r="B507" s="3">
        <v>1</v>
      </c>
      <c r="C507" s="5">
        <v>2</v>
      </c>
    </row>
    <row r="508" spans="1:5" x14ac:dyDescent="0.25">
      <c r="A508">
        <v>567</v>
      </c>
      <c r="B508" s="3">
        <v>1</v>
      </c>
      <c r="E508" s="4">
        <v>4</v>
      </c>
    </row>
    <row r="509" spans="1:5" x14ac:dyDescent="0.25">
      <c r="A509">
        <v>568</v>
      </c>
      <c r="B509" s="3">
        <v>1</v>
      </c>
      <c r="E509" s="4">
        <v>4</v>
      </c>
    </row>
    <row r="510" spans="1:5" x14ac:dyDescent="0.25">
      <c r="A510">
        <v>569</v>
      </c>
      <c r="B510" s="3">
        <v>1</v>
      </c>
      <c r="E510" s="4">
        <v>4</v>
      </c>
    </row>
    <row r="511" spans="1:5" x14ac:dyDescent="0.25">
      <c r="A511">
        <v>570</v>
      </c>
      <c r="B511" s="3">
        <v>1</v>
      </c>
      <c r="E511" s="4">
        <v>4</v>
      </c>
    </row>
    <row r="512" spans="1:5" x14ac:dyDescent="0.25">
      <c r="A512">
        <v>571</v>
      </c>
      <c r="B512" s="3">
        <v>1</v>
      </c>
      <c r="E512" s="4">
        <v>4</v>
      </c>
    </row>
    <row r="513" spans="1:5" x14ac:dyDescent="0.25">
      <c r="A513">
        <v>572</v>
      </c>
      <c r="B513" s="3">
        <v>1</v>
      </c>
      <c r="E513" s="4">
        <v>4</v>
      </c>
    </row>
    <row r="514" spans="1:5" x14ac:dyDescent="0.25">
      <c r="A514">
        <v>573</v>
      </c>
      <c r="B514" s="3">
        <v>1</v>
      </c>
      <c r="E514" s="4">
        <v>4</v>
      </c>
    </row>
    <row r="515" spans="1:5" x14ac:dyDescent="0.25">
      <c r="A515">
        <v>574</v>
      </c>
      <c r="B515" s="3">
        <v>1</v>
      </c>
      <c r="E515" s="4">
        <v>4</v>
      </c>
    </row>
    <row r="516" spans="1:5" x14ac:dyDescent="0.25">
      <c r="A516">
        <v>575</v>
      </c>
      <c r="B516" s="3">
        <v>1</v>
      </c>
      <c r="E516" s="4">
        <v>4</v>
      </c>
    </row>
    <row r="517" spans="1:5" x14ac:dyDescent="0.25">
      <c r="A517">
        <v>576</v>
      </c>
      <c r="B517" s="3">
        <v>1</v>
      </c>
      <c r="E517" s="4">
        <v>4</v>
      </c>
    </row>
    <row r="518" spans="1:5" x14ac:dyDescent="0.25">
      <c r="A518">
        <v>577</v>
      </c>
      <c r="B518" s="3">
        <v>1</v>
      </c>
      <c r="E518" s="4">
        <v>4</v>
      </c>
    </row>
    <row r="519" spans="1:5" x14ac:dyDescent="0.25">
      <c r="A519">
        <v>578</v>
      </c>
      <c r="B519" s="3">
        <v>1</v>
      </c>
      <c r="E519" s="4">
        <v>4</v>
      </c>
    </row>
    <row r="520" spans="1:5" x14ac:dyDescent="0.25">
      <c r="A520">
        <v>579</v>
      </c>
      <c r="E520" s="4">
        <v>4</v>
      </c>
    </row>
    <row r="521" spans="1:5" x14ac:dyDescent="0.25">
      <c r="A521">
        <v>580</v>
      </c>
      <c r="C521" s="5">
        <v>2</v>
      </c>
    </row>
    <row r="522" spans="1:5" x14ac:dyDescent="0.25">
      <c r="A522">
        <v>581</v>
      </c>
      <c r="C522" s="5">
        <v>2</v>
      </c>
    </row>
    <row r="523" spans="1:5" x14ac:dyDescent="0.25">
      <c r="A523">
        <v>582</v>
      </c>
      <c r="C523" s="5">
        <v>2</v>
      </c>
    </row>
    <row r="524" spans="1:5" x14ac:dyDescent="0.25">
      <c r="A524">
        <v>583</v>
      </c>
      <c r="C524" s="5">
        <v>2</v>
      </c>
      <c r="D524" s="2">
        <v>3</v>
      </c>
    </row>
    <row r="525" spans="1:5" x14ac:dyDescent="0.25">
      <c r="A525">
        <v>584</v>
      </c>
      <c r="C525" s="5">
        <v>2</v>
      </c>
      <c r="D525" s="2">
        <v>3</v>
      </c>
    </row>
    <row r="526" spans="1:5" x14ac:dyDescent="0.25">
      <c r="A526">
        <v>585</v>
      </c>
      <c r="C526" s="5">
        <v>2</v>
      </c>
      <c r="D526" s="2">
        <v>3</v>
      </c>
    </row>
    <row r="527" spans="1:5" x14ac:dyDescent="0.25">
      <c r="A527">
        <v>586</v>
      </c>
      <c r="C527" s="5">
        <v>2</v>
      </c>
      <c r="D527" s="2">
        <v>3</v>
      </c>
    </row>
    <row r="528" spans="1:5" x14ac:dyDescent="0.25">
      <c r="A528">
        <v>587</v>
      </c>
      <c r="C528" s="5">
        <v>2</v>
      </c>
      <c r="D528" s="2">
        <v>3</v>
      </c>
    </row>
    <row r="529" spans="1:5" x14ac:dyDescent="0.25">
      <c r="A529">
        <v>588</v>
      </c>
      <c r="C529" s="5">
        <v>2</v>
      </c>
      <c r="D529" s="2">
        <v>3</v>
      </c>
    </row>
    <row r="530" spans="1:5" x14ac:dyDescent="0.25">
      <c r="A530">
        <v>589</v>
      </c>
      <c r="C530" s="5">
        <v>2</v>
      </c>
      <c r="D530" s="2">
        <v>3</v>
      </c>
    </row>
    <row r="531" spans="1:5" x14ac:dyDescent="0.25">
      <c r="A531">
        <v>590</v>
      </c>
      <c r="C531" s="5">
        <v>2</v>
      </c>
      <c r="D531" s="2">
        <v>3</v>
      </c>
    </row>
    <row r="532" spans="1:5" x14ac:dyDescent="0.25">
      <c r="A532">
        <v>591</v>
      </c>
      <c r="C532" s="5">
        <v>2</v>
      </c>
      <c r="D532" s="2">
        <v>3</v>
      </c>
    </row>
    <row r="533" spans="1:5" x14ac:dyDescent="0.25">
      <c r="A533">
        <v>592</v>
      </c>
      <c r="D533" s="2">
        <v>3</v>
      </c>
    </row>
    <row r="534" spans="1:5" x14ac:dyDescent="0.25">
      <c r="A534">
        <v>593</v>
      </c>
      <c r="E534" s="4">
        <v>4</v>
      </c>
    </row>
    <row r="535" spans="1:5" x14ac:dyDescent="0.25">
      <c r="A535">
        <v>594</v>
      </c>
      <c r="B535" s="3">
        <v>1</v>
      </c>
      <c r="E535" s="4">
        <v>4</v>
      </c>
    </row>
    <row r="536" spans="1:5" x14ac:dyDescent="0.25">
      <c r="A536">
        <v>595</v>
      </c>
      <c r="B536" s="3">
        <v>1</v>
      </c>
      <c r="E536" s="4">
        <v>4</v>
      </c>
    </row>
    <row r="537" spans="1:5" x14ac:dyDescent="0.25">
      <c r="A537">
        <v>596</v>
      </c>
      <c r="B537" s="3">
        <v>1</v>
      </c>
      <c r="E537" s="4">
        <v>4</v>
      </c>
    </row>
    <row r="538" spans="1:5" x14ac:dyDescent="0.25">
      <c r="A538">
        <v>597</v>
      </c>
      <c r="B538" s="3">
        <v>1</v>
      </c>
      <c r="E538" s="4">
        <v>4</v>
      </c>
    </row>
    <row r="539" spans="1:5" x14ac:dyDescent="0.25">
      <c r="A539">
        <v>598</v>
      </c>
      <c r="B539" s="3">
        <v>1</v>
      </c>
      <c r="E539" s="4">
        <v>4</v>
      </c>
    </row>
    <row r="540" spans="1:5" x14ac:dyDescent="0.25">
      <c r="A540">
        <v>599</v>
      </c>
      <c r="B540" s="3">
        <v>1</v>
      </c>
      <c r="E540" s="4">
        <v>4</v>
      </c>
    </row>
    <row r="541" spans="1:5" x14ac:dyDescent="0.25">
      <c r="A541">
        <v>600</v>
      </c>
      <c r="B541" s="3">
        <v>1</v>
      </c>
      <c r="E541" s="4">
        <v>4</v>
      </c>
    </row>
    <row r="542" spans="1:5" x14ac:dyDescent="0.25">
      <c r="A542">
        <v>601</v>
      </c>
      <c r="B542" s="3">
        <v>1</v>
      </c>
      <c r="E542" s="4">
        <v>4</v>
      </c>
    </row>
    <row r="543" spans="1:5" x14ac:dyDescent="0.25">
      <c r="A543">
        <v>602</v>
      </c>
      <c r="B543" s="3">
        <v>1</v>
      </c>
      <c r="E543" s="4">
        <v>4</v>
      </c>
    </row>
    <row r="544" spans="1:5" x14ac:dyDescent="0.25">
      <c r="A544">
        <v>603</v>
      </c>
      <c r="B544" s="3">
        <v>1</v>
      </c>
    </row>
    <row r="545" spans="1:5" x14ac:dyDescent="0.25">
      <c r="A545">
        <v>604</v>
      </c>
      <c r="B545" s="3">
        <v>1</v>
      </c>
    </row>
    <row r="546" spans="1:5" x14ac:dyDescent="0.25">
      <c r="A546">
        <v>605</v>
      </c>
      <c r="B546" s="3">
        <v>1</v>
      </c>
      <c r="C546" s="5">
        <v>2</v>
      </c>
    </row>
    <row r="547" spans="1:5" x14ac:dyDescent="0.25">
      <c r="A547">
        <v>606</v>
      </c>
      <c r="C547" s="5">
        <v>2</v>
      </c>
    </row>
    <row r="548" spans="1:5" x14ac:dyDescent="0.25">
      <c r="A548">
        <v>607</v>
      </c>
      <c r="C548" s="5">
        <v>2</v>
      </c>
    </row>
    <row r="549" spans="1:5" x14ac:dyDescent="0.25">
      <c r="A549">
        <v>608</v>
      </c>
      <c r="C549" s="5">
        <v>2</v>
      </c>
    </row>
    <row r="550" spans="1:5" x14ac:dyDescent="0.25">
      <c r="A550">
        <v>609</v>
      </c>
      <c r="C550" s="5">
        <v>2</v>
      </c>
    </row>
    <row r="551" spans="1:5" x14ac:dyDescent="0.25">
      <c r="A551">
        <v>610</v>
      </c>
      <c r="C551" s="5">
        <v>2</v>
      </c>
      <c r="D551" s="2">
        <v>3</v>
      </c>
    </row>
    <row r="552" spans="1:5" x14ac:dyDescent="0.25">
      <c r="A552">
        <v>611</v>
      </c>
      <c r="C552" s="5">
        <v>2</v>
      </c>
      <c r="D552" s="2">
        <v>3</v>
      </c>
    </row>
    <row r="553" spans="1:5" x14ac:dyDescent="0.25">
      <c r="A553">
        <v>612</v>
      </c>
      <c r="C553" s="5">
        <v>2</v>
      </c>
      <c r="D553" s="2">
        <v>3</v>
      </c>
    </row>
    <row r="554" spans="1:5" x14ac:dyDescent="0.25">
      <c r="A554">
        <v>613</v>
      </c>
      <c r="C554" s="5">
        <v>2</v>
      </c>
      <c r="D554" s="2">
        <v>3</v>
      </c>
    </row>
    <row r="555" spans="1:5" x14ac:dyDescent="0.25">
      <c r="A555">
        <v>614</v>
      </c>
      <c r="D555" s="2">
        <v>3</v>
      </c>
    </row>
    <row r="556" spans="1:5" x14ac:dyDescent="0.25">
      <c r="A556">
        <v>615</v>
      </c>
      <c r="D556" s="2">
        <v>3</v>
      </c>
    </row>
    <row r="557" spans="1:5" x14ac:dyDescent="0.25">
      <c r="A557">
        <v>616</v>
      </c>
      <c r="D557" s="2">
        <v>3</v>
      </c>
      <c r="E557" s="4">
        <v>4</v>
      </c>
    </row>
    <row r="558" spans="1:5" x14ac:dyDescent="0.25">
      <c r="A558">
        <v>617</v>
      </c>
      <c r="D558" s="2">
        <v>3</v>
      </c>
      <c r="E558" s="4">
        <v>4</v>
      </c>
    </row>
    <row r="559" spans="1:5" x14ac:dyDescent="0.25">
      <c r="A559">
        <v>618</v>
      </c>
      <c r="D559" s="2">
        <v>3</v>
      </c>
      <c r="E559" s="4">
        <v>4</v>
      </c>
    </row>
    <row r="560" spans="1:5" x14ac:dyDescent="0.25">
      <c r="A560">
        <v>619</v>
      </c>
      <c r="B560" s="3">
        <v>1</v>
      </c>
      <c r="E560" s="4">
        <v>4</v>
      </c>
    </row>
    <row r="561" spans="1:5" x14ac:dyDescent="0.25">
      <c r="A561">
        <v>620</v>
      </c>
      <c r="B561" s="3">
        <v>1</v>
      </c>
      <c r="E561" s="4">
        <v>4</v>
      </c>
    </row>
    <row r="562" spans="1:5" x14ac:dyDescent="0.25">
      <c r="A562">
        <v>621</v>
      </c>
      <c r="B562" s="3">
        <v>1</v>
      </c>
      <c r="E562" s="4">
        <v>4</v>
      </c>
    </row>
    <row r="563" spans="1:5" x14ac:dyDescent="0.25">
      <c r="A563">
        <v>622</v>
      </c>
      <c r="B563" s="3">
        <v>1</v>
      </c>
      <c r="E563" s="4">
        <v>4</v>
      </c>
    </row>
    <row r="564" spans="1:5" x14ac:dyDescent="0.25">
      <c r="A564">
        <v>623</v>
      </c>
      <c r="B564" s="3">
        <v>1</v>
      </c>
      <c r="E564" s="4">
        <v>4</v>
      </c>
    </row>
    <row r="565" spans="1:5" x14ac:dyDescent="0.25">
      <c r="A565">
        <v>624</v>
      </c>
      <c r="B565" s="3">
        <v>1</v>
      </c>
    </row>
    <row r="566" spans="1:5" x14ac:dyDescent="0.25">
      <c r="A566">
        <v>625</v>
      </c>
      <c r="B566" s="3">
        <v>1</v>
      </c>
    </row>
    <row r="567" spans="1:5" x14ac:dyDescent="0.25">
      <c r="A567">
        <v>626</v>
      </c>
      <c r="B567" s="3">
        <v>1</v>
      </c>
    </row>
    <row r="568" spans="1:5" x14ac:dyDescent="0.25">
      <c r="A568">
        <v>627</v>
      </c>
      <c r="B568" s="3">
        <v>1</v>
      </c>
      <c r="C568" s="5">
        <v>2</v>
      </c>
    </row>
    <row r="569" spans="1:5" x14ac:dyDescent="0.25">
      <c r="A569">
        <v>628</v>
      </c>
      <c r="B569" s="3">
        <v>1</v>
      </c>
      <c r="C569" s="5">
        <v>2</v>
      </c>
    </row>
    <row r="570" spans="1:5" x14ac:dyDescent="0.25">
      <c r="A570">
        <v>629</v>
      </c>
      <c r="B570" s="3">
        <v>1</v>
      </c>
      <c r="C570" s="5">
        <v>2</v>
      </c>
    </row>
    <row r="571" spans="1:5" x14ac:dyDescent="0.25">
      <c r="A571">
        <v>630</v>
      </c>
      <c r="C571" s="5">
        <v>2</v>
      </c>
    </row>
    <row r="572" spans="1:5" x14ac:dyDescent="0.25">
      <c r="A572">
        <v>631</v>
      </c>
      <c r="C572" s="5">
        <v>2</v>
      </c>
    </row>
    <row r="573" spans="1:5" x14ac:dyDescent="0.25">
      <c r="A573">
        <v>632</v>
      </c>
      <c r="C573" s="5">
        <v>2</v>
      </c>
    </row>
    <row r="574" spans="1:5" x14ac:dyDescent="0.25">
      <c r="A574">
        <v>633</v>
      </c>
      <c r="C574" s="5">
        <v>2</v>
      </c>
    </row>
    <row r="575" spans="1:5" x14ac:dyDescent="0.25">
      <c r="A575">
        <v>634</v>
      </c>
      <c r="C575" s="5">
        <v>2</v>
      </c>
      <c r="D575" s="2">
        <v>3</v>
      </c>
    </row>
    <row r="576" spans="1:5" x14ac:dyDescent="0.25">
      <c r="A576">
        <v>635</v>
      </c>
      <c r="C576" s="5">
        <v>2</v>
      </c>
      <c r="D576" s="2">
        <v>3</v>
      </c>
    </row>
    <row r="577" spans="1:5" x14ac:dyDescent="0.25">
      <c r="A577">
        <v>636</v>
      </c>
      <c r="C577" s="5">
        <v>2</v>
      </c>
      <c r="D577" s="2">
        <v>3</v>
      </c>
    </row>
    <row r="578" spans="1:5" x14ac:dyDescent="0.25">
      <c r="A578">
        <v>637</v>
      </c>
      <c r="D578" s="2">
        <v>3</v>
      </c>
      <c r="E578" s="4">
        <v>4</v>
      </c>
    </row>
    <row r="579" spans="1:5" x14ac:dyDescent="0.25">
      <c r="A579">
        <v>638</v>
      </c>
      <c r="D579" s="2">
        <v>3</v>
      </c>
      <c r="E579" s="4">
        <v>4</v>
      </c>
    </row>
    <row r="580" spans="1:5" x14ac:dyDescent="0.25">
      <c r="A580">
        <v>639</v>
      </c>
      <c r="D580" s="2">
        <v>3</v>
      </c>
      <c r="E580" s="4">
        <v>4</v>
      </c>
    </row>
    <row r="581" spans="1:5" x14ac:dyDescent="0.25">
      <c r="A581">
        <v>640</v>
      </c>
      <c r="D581" s="2">
        <v>3</v>
      </c>
      <c r="E581" s="4">
        <v>4</v>
      </c>
    </row>
    <row r="582" spans="1:5" x14ac:dyDescent="0.25">
      <c r="A582">
        <v>641</v>
      </c>
      <c r="D582" s="2">
        <v>3</v>
      </c>
      <c r="E582" s="4">
        <v>4</v>
      </c>
    </row>
    <row r="583" spans="1:5" x14ac:dyDescent="0.25">
      <c r="A583">
        <v>642</v>
      </c>
      <c r="B583" s="3">
        <v>1</v>
      </c>
      <c r="E583" s="4">
        <v>4</v>
      </c>
    </row>
    <row r="584" spans="1:5" x14ac:dyDescent="0.25">
      <c r="A584">
        <v>643</v>
      </c>
      <c r="B584" s="3">
        <v>1</v>
      </c>
      <c r="E584" s="4">
        <v>4</v>
      </c>
    </row>
    <row r="585" spans="1:5" x14ac:dyDescent="0.25">
      <c r="A585">
        <v>644</v>
      </c>
      <c r="B585" s="3">
        <v>1</v>
      </c>
      <c r="E585" s="4">
        <v>4</v>
      </c>
    </row>
    <row r="586" spans="1:5" x14ac:dyDescent="0.25">
      <c r="A586">
        <v>645</v>
      </c>
      <c r="B586" s="3">
        <v>1</v>
      </c>
    </row>
    <row r="587" spans="1:5" x14ac:dyDescent="0.25">
      <c r="A587">
        <v>646</v>
      </c>
      <c r="B587" s="3">
        <v>1</v>
      </c>
    </row>
    <row r="588" spans="1:5" x14ac:dyDescent="0.25">
      <c r="A588">
        <v>647</v>
      </c>
      <c r="B588" s="3">
        <v>1</v>
      </c>
    </row>
    <row r="589" spans="1:5" x14ac:dyDescent="0.25">
      <c r="A589">
        <v>648</v>
      </c>
      <c r="B589" s="3">
        <v>1</v>
      </c>
    </row>
    <row r="590" spans="1:5" x14ac:dyDescent="0.25">
      <c r="A590">
        <v>649</v>
      </c>
      <c r="B590" s="3">
        <v>1</v>
      </c>
      <c r="C590" s="5">
        <v>2</v>
      </c>
    </row>
    <row r="591" spans="1:5" x14ac:dyDescent="0.25">
      <c r="A591">
        <v>650</v>
      </c>
      <c r="B591" s="3">
        <v>1</v>
      </c>
      <c r="C591" s="5">
        <v>2</v>
      </c>
    </row>
    <row r="592" spans="1:5" x14ac:dyDescent="0.25">
      <c r="A592">
        <v>651</v>
      </c>
      <c r="B592" s="3">
        <v>1</v>
      </c>
      <c r="C592" s="5">
        <v>2</v>
      </c>
    </row>
    <row r="593" spans="1:5" x14ac:dyDescent="0.25">
      <c r="A593">
        <v>652</v>
      </c>
      <c r="C593" s="5">
        <v>2</v>
      </c>
    </row>
    <row r="594" spans="1:5" x14ac:dyDescent="0.25">
      <c r="A594">
        <v>653</v>
      </c>
      <c r="C594" s="5">
        <v>2</v>
      </c>
    </row>
    <row r="595" spans="1:5" x14ac:dyDescent="0.25">
      <c r="A595">
        <v>654</v>
      </c>
      <c r="C595" s="5">
        <v>2</v>
      </c>
    </row>
    <row r="596" spans="1:5" x14ac:dyDescent="0.25">
      <c r="A596">
        <v>655</v>
      </c>
      <c r="C596" s="5">
        <v>2</v>
      </c>
    </row>
    <row r="597" spans="1:5" x14ac:dyDescent="0.25">
      <c r="A597">
        <v>656</v>
      </c>
      <c r="C597" s="5">
        <v>2</v>
      </c>
    </row>
    <row r="598" spans="1:5" x14ac:dyDescent="0.25">
      <c r="A598">
        <v>657</v>
      </c>
      <c r="C598" s="5">
        <v>2</v>
      </c>
      <c r="D598" s="2">
        <v>3</v>
      </c>
    </row>
    <row r="599" spans="1:5" x14ac:dyDescent="0.25">
      <c r="A599">
        <v>658</v>
      </c>
      <c r="D599" s="2">
        <v>3</v>
      </c>
    </row>
    <row r="600" spans="1:5" x14ac:dyDescent="0.25">
      <c r="A600">
        <v>659</v>
      </c>
      <c r="D600" s="2">
        <v>3</v>
      </c>
      <c r="E600" s="4">
        <v>4</v>
      </c>
    </row>
    <row r="601" spans="1:5" x14ac:dyDescent="0.25">
      <c r="A601">
        <v>660</v>
      </c>
      <c r="D601" s="2">
        <v>3</v>
      </c>
      <c r="E601" s="4">
        <v>4</v>
      </c>
    </row>
    <row r="602" spans="1:5" x14ac:dyDescent="0.25">
      <c r="A602">
        <v>661</v>
      </c>
      <c r="D602" s="2">
        <v>3</v>
      </c>
      <c r="E602" s="4">
        <v>4</v>
      </c>
    </row>
    <row r="603" spans="1:5" x14ac:dyDescent="0.25">
      <c r="A603">
        <v>662</v>
      </c>
      <c r="D603" s="2">
        <v>3</v>
      </c>
      <c r="E603" s="4">
        <v>4</v>
      </c>
    </row>
    <row r="604" spans="1:5" x14ac:dyDescent="0.25">
      <c r="A604">
        <v>663</v>
      </c>
      <c r="D604" s="2">
        <v>3</v>
      </c>
      <c r="E604" s="4">
        <v>4</v>
      </c>
    </row>
    <row r="605" spans="1:5" x14ac:dyDescent="0.25">
      <c r="A605">
        <v>664</v>
      </c>
      <c r="B605" s="3">
        <v>1</v>
      </c>
      <c r="D605" s="2">
        <v>3</v>
      </c>
      <c r="E605" s="4">
        <v>4</v>
      </c>
    </row>
    <row r="606" spans="1:5" x14ac:dyDescent="0.25">
      <c r="A606">
        <v>665</v>
      </c>
      <c r="B606" s="3">
        <v>1</v>
      </c>
      <c r="E606" s="4">
        <v>4</v>
      </c>
    </row>
    <row r="607" spans="1:5" x14ac:dyDescent="0.25">
      <c r="A607">
        <v>666</v>
      </c>
      <c r="B607" s="3">
        <v>1</v>
      </c>
      <c r="E607" s="4">
        <v>4</v>
      </c>
    </row>
    <row r="608" spans="1:5" x14ac:dyDescent="0.25">
      <c r="A608">
        <v>667</v>
      </c>
      <c r="B608" s="3">
        <v>1</v>
      </c>
    </row>
    <row r="609" spans="1:5" x14ac:dyDescent="0.25">
      <c r="A609">
        <v>668</v>
      </c>
      <c r="B609" s="3">
        <v>1</v>
      </c>
    </row>
    <row r="610" spans="1:5" x14ac:dyDescent="0.25">
      <c r="A610">
        <v>669</v>
      </c>
      <c r="B610" s="3">
        <v>1</v>
      </c>
    </row>
    <row r="611" spans="1:5" x14ac:dyDescent="0.25">
      <c r="A611">
        <v>670</v>
      </c>
      <c r="B611" s="3">
        <v>1</v>
      </c>
    </row>
    <row r="612" spans="1:5" x14ac:dyDescent="0.25">
      <c r="A612">
        <v>671</v>
      </c>
      <c r="B612" s="3">
        <v>1</v>
      </c>
    </row>
    <row r="613" spans="1:5" x14ac:dyDescent="0.25">
      <c r="A613">
        <v>672</v>
      </c>
      <c r="B613" s="3">
        <v>1</v>
      </c>
      <c r="C613" s="5">
        <v>2</v>
      </c>
    </row>
    <row r="614" spans="1:5" x14ac:dyDescent="0.25">
      <c r="A614">
        <v>673</v>
      </c>
      <c r="B614" s="3">
        <v>1</v>
      </c>
      <c r="C614" s="5">
        <v>2</v>
      </c>
    </row>
    <row r="615" spans="1:5" x14ac:dyDescent="0.25">
      <c r="A615">
        <v>674</v>
      </c>
      <c r="B615" s="3">
        <v>1</v>
      </c>
      <c r="C615" s="5">
        <v>2</v>
      </c>
    </row>
    <row r="616" spans="1:5" x14ac:dyDescent="0.25">
      <c r="A616">
        <v>675</v>
      </c>
      <c r="C616" s="5">
        <v>2</v>
      </c>
    </row>
    <row r="617" spans="1:5" x14ac:dyDescent="0.25">
      <c r="A617">
        <v>676</v>
      </c>
      <c r="C617" s="5">
        <v>2</v>
      </c>
    </row>
    <row r="618" spans="1:5" x14ac:dyDescent="0.25">
      <c r="A618">
        <v>677</v>
      </c>
      <c r="C618" s="5">
        <v>2</v>
      </c>
    </row>
    <row r="619" spans="1:5" x14ac:dyDescent="0.25">
      <c r="A619">
        <v>678</v>
      </c>
      <c r="C619" s="5">
        <v>2</v>
      </c>
    </row>
    <row r="620" spans="1:5" x14ac:dyDescent="0.25">
      <c r="A620">
        <v>679</v>
      </c>
      <c r="C620" s="5">
        <v>2</v>
      </c>
      <c r="D620" s="2">
        <v>3</v>
      </c>
    </row>
    <row r="621" spans="1:5" x14ac:dyDescent="0.25">
      <c r="A621">
        <v>680</v>
      </c>
      <c r="D621" s="2">
        <v>3</v>
      </c>
      <c r="E621" s="4">
        <v>4</v>
      </c>
    </row>
    <row r="622" spans="1:5" x14ac:dyDescent="0.25">
      <c r="A622">
        <v>681</v>
      </c>
      <c r="D622" s="2">
        <v>3</v>
      </c>
      <c r="E622" s="4">
        <v>4</v>
      </c>
    </row>
    <row r="623" spans="1:5" x14ac:dyDescent="0.25">
      <c r="A623">
        <v>682</v>
      </c>
      <c r="D623" s="2">
        <v>3</v>
      </c>
      <c r="E623" s="4">
        <v>4</v>
      </c>
    </row>
    <row r="624" spans="1:5" x14ac:dyDescent="0.25">
      <c r="A624">
        <v>683</v>
      </c>
      <c r="D624" s="2">
        <v>3</v>
      </c>
      <c r="E624" s="4">
        <v>4</v>
      </c>
    </row>
    <row r="625" spans="1:5" x14ac:dyDescent="0.25">
      <c r="A625">
        <v>684</v>
      </c>
      <c r="D625" s="2">
        <v>3</v>
      </c>
      <c r="E625" s="4">
        <v>4</v>
      </c>
    </row>
    <row r="626" spans="1:5" x14ac:dyDescent="0.25">
      <c r="A626">
        <v>685</v>
      </c>
      <c r="D626" s="2">
        <v>3</v>
      </c>
      <c r="E626" s="4">
        <v>4</v>
      </c>
    </row>
    <row r="627" spans="1:5" x14ac:dyDescent="0.25">
      <c r="A627">
        <v>686</v>
      </c>
      <c r="B627" s="3">
        <v>1</v>
      </c>
      <c r="D627" s="2">
        <v>3</v>
      </c>
      <c r="E627" s="4">
        <v>4</v>
      </c>
    </row>
    <row r="628" spans="1:5" x14ac:dyDescent="0.25">
      <c r="A628">
        <v>687</v>
      </c>
      <c r="B628" s="3">
        <v>1</v>
      </c>
      <c r="E628" s="4">
        <v>4</v>
      </c>
    </row>
    <row r="629" spans="1:5" x14ac:dyDescent="0.25">
      <c r="A629">
        <v>688</v>
      </c>
      <c r="B629" s="3">
        <v>1</v>
      </c>
    </row>
    <row r="630" spans="1:5" x14ac:dyDescent="0.25">
      <c r="A630">
        <v>689</v>
      </c>
      <c r="B630" s="3">
        <v>1</v>
      </c>
    </row>
    <row r="631" spans="1:5" x14ac:dyDescent="0.25">
      <c r="A631">
        <v>690</v>
      </c>
      <c r="B631" s="3">
        <v>1</v>
      </c>
    </row>
    <row r="632" spans="1:5" x14ac:dyDescent="0.25">
      <c r="A632">
        <v>691</v>
      </c>
      <c r="B632" s="3">
        <v>1</v>
      </c>
    </row>
    <row r="633" spans="1:5" x14ac:dyDescent="0.25">
      <c r="A633">
        <v>692</v>
      </c>
      <c r="B633" s="3">
        <v>1</v>
      </c>
      <c r="C633" s="5">
        <v>2</v>
      </c>
    </row>
    <row r="634" spans="1:5" x14ac:dyDescent="0.25">
      <c r="A634">
        <v>693</v>
      </c>
      <c r="B634" s="3">
        <v>1</v>
      </c>
      <c r="C634" s="5">
        <v>2</v>
      </c>
    </row>
    <row r="635" spans="1:5" x14ac:dyDescent="0.25">
      <c r="A635">
        <v>694</v>
      </c>
      <c r="B635" s="3">
        <v>1</v>
      </c>
      <c r="C635" s="5">
        <v>2</v>
      </c>
    </row>
    <row r="636" spans="1:5" x14ac:dyDescent="0.25">
      <c r="A636">
        <v>695</v>
      </c>
      <c r="B636" s="3">
        <v>1</v>
      </c>
      <c r="C636" s="5">
        <v>2</v>
      </c>
    </row>
    <row r="637" spans="1:5" x14ac:dyDescent="0.25">
      <c r="A637">
        <v>696</v>
      </c>
      <c r="C637" s="5">
        <v>2</v>
      </c>
    </row>
    <row r="638" spans="1:5" x14ac:dyDescent="0.25">
      <c r="A638">
        <v>697</v>
      </c>
      <c r="C638" s="5">
        <v>2</v>
      </c>
    </row>
    <row r="639" spans="1:5" x14ac:dyDescent="0.25">
      <c r="A639">
        <v>698</v>
      </c>
      <c r="C639" s="5">
        <v>2</v>
      </c>
    </row>
    <row r="640" spans="1:5" x14ac:dyDescent="0.25">
      <c r="A640">
        <v>699</v>
      </c>
      <c r="C640" s="5">
        <v>2</v>
      </c>
    </row>
    <row r="641" spans="1:5" x14ac:dyDescent="0.25">
      <c r="A641">
        <v>700</v>
      </c>
      <c r="C641" s="5">
        <v>2</v>
      </c>
    </row>
    <row r="642" spans="1:5" x14ac:dyDescent="0.25">
      <c r="A642">
        <v>701</v>
      </c>
      <c r="C642" s="5">
        <v>2</v>
      </c>
    </row>
    <row r="643" spans="1:5" x14ac:dyDescent="0.25">
      <c r="A643">
        <v>702</v>
      </c>
      <c r="D643" s="2">
        <v>3</v>
      </c>
      <c r="E643" s="4">
        <v>4</v>
      </c>
    </row>
    <row r="644" spans="1:5" x14ac:dyDescent="0.25">
      <c r="A644">
        <v>703</v>
      </c>
      <c r="D644" s="2">
        <v>3</v>
      </c>
      <c r="E644" s="4">
        <v>4</v>
      </c>
    </row>
    <row r="645" spans="1:5" x14ac:dyDescent="0.25">
      <c r="A645">
        <v>704</v>
      </c>
      <c r="D645" s="2">
        <v>3</v>
      </c>
      <c r="E645" s="4">
        <v>4</v>
      </c>
    </row>
    <row r="646" spans="1:5" x14ac:dyDescent="0.25">
      <c r="A646">
        <v>705</v>
      </c>
      <c r="D646" s="2">
        <v>3</v>
      </c>
      <c r="E646" s="4">
        <v>4</v>
      </c>
    </row>
    <row r="647" spans="1:5" x14ac:dyDescent="0.25">
      <c r="A647">
        <v>706</v>
      </c>
      <c r="D647" s="2">
        <v>3</v>
      </c>
      <c r="E647" s="4">
        <v>4</v>
      </c>
    </row>
    <row r="648" spans="1:5" x14ac:dyDescent="0.25">
      <c r="A648">
        <v>707</v>
      </c>
      <c r="B648" s="3">
        <v>1</v>
      </c>
      <c r="D648" s="2">
        <v>3</v>
      </c>
      <c r="E648" s="4">
        <v>4</v>
      </c>
    </row>
    <row r="649" spans="1:5" x14ac:dyDescent="0.25">
      <c r="A649">
        <v>708</v>
      </c>
      <c r="B649" s="3">
        <v>1</v>
      </c>
      <c r="D649" s="2">
        <v>3</v>
      </c>
      <c r="E649" s="4">
        <v>4</v>
      </c>
    </row>
    <row r="650" spans="1:5" x14ac:dyDescent="0.25">
      <c r="A650">
        <v>709</v>
      </c>
      <c r="B650" s="3">
        <v>1</v>
      </c>
      <c r="E650" s="4">
        <v>4</v>
      </c>
    </row>
    <row r="651" spans="1:5" x14ac:dyDescent="0.25">
      <c r="A651">
        <v>710</v>
      </c>
      <c r="B651" s="3">
        <v>1</v>
      </c>
      <c r="E651" s="4">
        <v>4</v>
      </c>
    </row>
    <row r="652" spans="1:5" x14ac:dyDescent="0.25">
      <c r="A652">
        <v>711</v>
      </c>
      <c r="B652" s="3">
        <v>1</v>
      </c>
    </row>
    <row r="653" spans="1:5" x14ac:dyDescent="0.25">
      <c r="A653">
        <v>712</v>
      </c>
      <c r="B653" s="3">
        <v>1</v>
      </c>
    </row>
    <row r="654" spans="1:5" x14ac:dyDescent="0.25">
      <c r="A654">
        <v>713</v>
      </c>
      <c r="B654" s="3">
        <v>1</v>
      </c>
    </row>
    <row r="655" spans="1:5" x14ac:dyDescent="0.25">
      <c r="A655">
        <v>714</v>
      </c>
      <c r="B655" s="3">
        <v>1</v>
      </c>
    </row>
    <row r="656" spans="1:5" x14ac:dyDescent="0.25">
      <c r="A656">
        <v>715</v>
      </c>
      <c r="B656" s="3">
        <v>1</v>
      </c>
      <c r="C656" s="5">
        <v>2</v>
      </c>
    </row>
    <row r="657" spans="1:5" x14ac:dyDescent="0.25">
      <c r="A657">
        <v>716</v>
      </c>
      <c r="B657" s="3">
        <v>1</v>
      </c>
      <c r="C657" s="5">
        <v>2</v>
      </c>
    </row>
    <row r="658" spans="1:5" x14ac:dyDescent="0.25">
      <c r="A658">
        <v>717</v>
      </c>
      <c r="C658" s="5">
        <v>2</v>
      </c>
    </row>
    <row r="659" spans="1:5" x14ac:dyDescent="0.25">
      <c r="A659">
        <v>718</v>
      </c>
      <c r="C659" s="5">
        <v>2</v>
      </c>
    </row>
    <row r="660" spans="1:5" x14ac:dyDescent="0.25">
      <c r="A660">
        <v>719</v>
      </c>
      <c r="C660" s="5">
        <v>2</v>
      </c>
    </row>
    <row r="661" spans="1:5" x14ac:dyDescent="0.25">
      <c r="A661">
        <v>720</v>
      </c>
      <c r="C661" s="5">
        <v>2</v>
      </c>
    </row>
    <row r="662" spans="1:5" x14ac:dyDescent="0.25">
      <c r="A662">
        <v>721</v>
      </c>
      <c r="C662" s="5">
        <v>2</v>
      </c>
    </row>
    <row r="663" spans="1:5" x14ac:dyDescent="0.25">
      <c r="A663">
        <v>722</v>
      </c>
      <c r="C663" s="5">
        <v>2</v>
      </c>
      <c r="D663" s="2">
        <v>3</v>
      </c>
    </row>
    <row r="664" spans="1:5" x14ac:dyDescent="0.25">
      <c r="A664">
        <v>723</v>
      </c>
      <c r="C664" s="5">
        <v>2</v>
      </c>
      <c r="D664" s="2">
        <v>3</v>
      </c>
    </row>
    <row r="665" spans="1:5" x14ac:dyDescent="0.25">
      <c r="A665">
        <v>724</v>
      </c>
      <c r="C665" s="5">
        <v>2</v>
      </c>
      <c r="D665" s="2">
        <v>3</v>
      </c>
      <c r="E665" s="4">
        <v>4</v>
      </c>
    </row>
    <row r="666" spans="1:5" x14ac:dyDescent="0.25">
      <c r="A666">
        <v>725</v>
      </c>
      <c r="D666" s="2">
        <v>3</v>
      </c>
      <c r="E666" s="4">
        <v>4</v>
      </c>
    </row>
    <row r="667" spans="1:5" x14ac:dyDescent="0.25">
      <c r="A667">
        <v>726</v>
      </c>
      <c r="D667" s="2">
        <v>3</v>
      </c>
      <c r="E667" s="4">
        <v>4</v>
      </c>
    </row>
    <row r="668" spans="1:5" x14ac:dyDescent="0.25">
      <c r="A668">
        <v>727</v>
      </c>
      <c r="D668" s="2">
        <v>3</v>
      </c>
      <c r="E668" s="4">
        <v>4</v>
      </c>
    </row>
    <row r="669" spans="1:5" x14ac:dyDescent="0.25">
      <c r="A669">
        <v>728</v>
      </c>
      <c r="D669" s="2">
        <v>3</v>
      </c>
      <c r="E669" s="4">
        <v>4</v>
      </c>
    </row>
    <row r="670" spans="1:5" x14ac:dyDescent="0.25">
      <c r="A670">
        <v>729</v>
      </c>
      <c r="D670" s="2">
        <v>3</v>
      </c>
      <c r="E670" s="4">
        <v>4</v>
      </c>
    </row>
    <row r="671" spans="1:5" x14ac:dyDescent="0.25">
      <c r="A671">
        <v>730</v>
      </c>
      <c r="B671" s="3">
        <v>1</v>
      </c>
      <c r="D671" s="2">
        <v>3</v>
      </c>
      <c r="E671" s="4">
        <v>4</v>
      </c>
    </row>
    <row r="672" spans="1:5" x14ac:dyDescent="0.25">
      <c r="A672">
        <v>731</v>
      </c>
      <c r="B672" s="3">
        <v>1</v>
      </c>
      <c r="E672" s="4">
        <v>4</v>
      </c>
    </row>
    <row r="673" spans="1:5" x14ac:dyDescent="0.25">
      <c r="A673">
        <v>732</v>
      </c>
      <c r="B673" s="3">
        <v>1</v>
      </c>
      <c r="E673" s="4">
        <v>4</v>
      </c>
    </row>
    <row r="674" spans="1:5" x14ac:dyDescent="0.25">
      <c r="A674">
        <v>733</v>
      </c>
      <c r="B674" s="3">
        <v>1</v>
      </c>
      <c r="E674" s="4">
        <v>4</v>
      </c>
    </row>
    <row r="675" spans="1:5" x14ac:dyDescent="0.25">
      <c r="A675">
        <v>734</v>
      </c>
      <c r="B675" s="3">
        <v>1</v>
      </c>
    </row>
    <row r="676" spans="1:5" x14ac:dyDescent="0.25">
      <c r="A676">
        <v>735</v>
      </c>
      <c r="B676" s="3">
        <v>1</v>
      </c>
    </row>
    <row r="677" spans="1:5" x14ac:dyDescent="0.25">
      <c r="A677">
        <v>736</v>
      </c>
      <c r="B677" s="3">
        <v>1</v>
      </c>
    </row>
    <row r="678" spans="1:5" x14ac:dyDescent="0.25">
      <c r="A678">
        <v>737</v>
      </c>
      <c r="B678" s="3">
        <v>1</v>
      </c>
      <c r="C678" s="5">
        <v>2</v>
      </c>
    </row>
    <row r="679" spans="1:5" x14ac:dyDescent="0.25">
      <c r="A679">
        <v>738</v>
      </c>
      <c r="B679" s="3">
        <v>1</v>
      </c>
      <c r="C679" s="5">
        <v>2</v>
      </c>
    </row>
    <row r="680" spans="1:5" x14ac:dyDescent="0.25">
      <c r="A680">
        <v>739</v>
      </c>
      <c r="B680" s="3">
        <v>1</v>
      </c>
      <c r="C680" s="5">
        <v>2</v>
      </c>
    </row>
    <row r="681" spans="1:5" x14ac:dyDescent="0.25">
      <c r="A681">
        <v>740</v>
      </c>
      <c r="C681" s="5">
        <v>2</v>
      </c>
    </row>
    <row r="682" spans="1:5" x14ac:dyDescent="0.25">
      <c r="A682">
        <v>741</v>
      </c>
      <c r="C682" s="5">
        <v>2</v>
      </c>
    </row>
    <row r="683" spans="1:5" x14ac:dyDescent="0.25">
      <c r="A683">
        <v>742</v>
      </c>
      <c r="C683" s="5">
        <v>2</v>
      </c>
    </row>
    <row r="684" spans="1:5" x14ac:dyDescent="0.25">
      <c r="A684">
        <v>743</v>
      </c>
      <c r="C684" s="5">
        <v>2</v>
      </c>
    </row>
    <row r="685" spans="1:5" x14ac:dyDescent="0.25">
      <c r="A685">
        <v>744</v>
      </c>
      <c r="C685" s="5">
        <v>2</v>
      </c>
    </row>
    <row r="686" spans="1:5" x14ac:dyDescent="0.25">
      <c r="A686">
        <v>745</v>
      </c>
      <c r="C686" s="5">
        <v>2</v>
      </c>
    </row>
    <row r="687" spans="1:5" x14ac:dyDescent="0.25">
      <c r="A687">
        <v>746</v>
      </c>
      <c r="C687" s="5">
        <v>2</v>
      </c>
      <c r="D687" s="2">
        <v>3</v>
      </c>
    </row>
    <row r="688" spans="1:5" x14ac:dyDescent="0.25">
      <c r="A688">
        <v>747</v>
      </c>
      <c r="C688" s="5">
        <v>2</v>
      </c>
      <c r="D688" s="2">
        <v>3</v>
      </c>
    </row>
    <row r="689" spans="1:5" x14ac:dyDescent="0.25">
      <c r="A689">
        <v>748</v>
      </c>
      <c r="D689" s="2">
        <v>3</v>
      </c>
      <c r="E689" s="4">
        <v>4</v>
      </c>
    </row>
    <row r="690" spans="1:5" x14ac:dyDescent="0.25">
      <c r="A690">
        <v>749</v>
      </c>
      <c r="D690" s="2">
        <v>3</v>
      </c>
      <c r="E690" s="4">
        <v>4</v>
      </c>
    </row>
    <row r="691" spans="1:5" x14ac:dyDescent="0.25">
      <c r="A691">
        <v>750</v>
      </c>
      <c r="D691" s="2">
        <v>3</v>
      </c>
      <c r="E691" s="4">
        <v>4</v>
      </c>
    </row>
    <row r="692" spans="1:5" x14ac:dyDescent="0.25">
      <c r="A692">
        <v>751</v>
      </c>
      <c r="D692" s="2">
        <v>3</v>
      </c>
      <c r="E692" s="4">
        <v>4</v>
      </c>
    </row>
    <row r="693" spans="1:5" x14ac:dyDescent="0.25">
      <c r="A693">
        <v>752</v>
      </c>
      <c r="B693" s="3">
        <v>1</v>
      </c>
      <c r="D693" s="2">
        <v>3</v>
      </c>
      <c r="E693" s="4">
        <v>4</v>
      </c>
    </row>
    <row r="694" spans="1:5" x14ac:dyDescent="0.25">
      <c r="A694">
        <v>753</v>
      </c>
      <c r="B694" s="3">
        <v>1</v>
      </c>
      <c r="D694" s="2">
        <v>3</v>
      </c>
      <c r="E694" s="4">
        <v>4</v>
      </c>
    </row>
    <row r="695" spans="1:5" x14ac:dyDescent="0.25">
      <c r="A695">
        <v>754</v>
      </c>
      <c r="B695" s="3">
        <v>1</v>
      </c>
      <c r="E695" s="4">
        <v>4</v>
      </c>
    </row>
    <row r="696" spans="1:5" x14ac:dyDescent="0.25">
      <c r="A696">
        <v>755</v>
      </c>
      <c r="B696" s="3">
        <v>1</v>
      </c>
      <c r="E696" s="4">
        <v>4</v>
      </c>
    </row>
    <row r="697" spans="1:5" x14ac:dyDescent="0.25">
      <c r="A697">
        <v>756</v>
      </c>
      <c r="B697" s="3">
        <v>1</v>
      </c>
      <c r="E697" s="4">
        <v>4</v>
      </c>
    </row>
    <row r="698" spans="1:5" x14ac:dyDescent="0.25">
      <c r="A698">
        <v>757</v>
      </c>
      <c r="B698" s="3">
        <v>1</v>
      </c>
      <c r="E698" s="4">
        <v>4</v>
      </c>
    </row>
    <row r="699" spans="1:5" x14ac:dyDescent="0.25">
      <c r="A699">
        <v>758</v>
      </c>
      <c r="B699" s="3">
        <v>1</v>
      </c>
    </row>
    <row r="700" spans="1:5" x14ac:dyDescent="0.25">
      <c r="A700">
        <v>759</v>
      </c>
      <c r="B700" s="3">
        <v>1</v>
      </c>
    </row>
    <row r="701" spans="1:5" x14ac:dyDescent="0.25">
      <c r="A701">
        <v>760</v>
      </c>
      <c r="B701" s="3">
        <v>1</v>
      </c>
    </row>
    <row r="702" spans="1:5" x14ac:dyDescent="0.25">
      <c r="A702">
        <v>761</v>
      </c>
      <c r="B702" s="3">
        <v>1</v>
      </c>
      <c r="C702" s="5">
        <v>2</v>
      </c>
    </row>
    <row r="703" spans="1:5" x14ac:dyDescent="0.25">
      <c r="A703">
        <v>762</v>
      </c>
      <c r="B703" s="3">
        <v>1</v>
      </c>
      <c r="C703" s="5">
        <v>2</v>
      </c>
    </row>
    <row r="704" spans="1:5" x14ac:dyDescent="0.25">
      <c r="A704">
        <v>763</v>
      </c>
      <c r="B704" s="3">
        <v>1</v>
      </c>
      <c r="C704" s="5">
        <v>2</v>
      </c>
    </row>
    <row r="705" spans="1:5" x14ac:dyDescent="0.25">
      <c r="A705">
        <v>764</v>
      </c>
      <c r="C705" s="5">
        <v>2</v>
      </c>
    </row>
    <row r="706" spans="1:5" x14ac:dyDescent="0.25">
      <c r="A706">
        <v>765</v>
      </c>
      <c r="C706" s="5">
        <v>2</v>
      </c>
    </row>
    <row r="707" spans="1:5" x14ac:dyDescent="0.25">
      <c r="A707">
        <v>766</v>
      </c>
      <c r="C707" s="5">
        <v>2</v>
      </c>
    </row>
    <row r="708" spans="1:5" x14ac:dyDescent="0.25">
      <c r="A708">
        <v>767</v>
      </c>
      <c r="C708" s="5">
        <v>2</v>
      </c>
    </row>
    <row r="709" spans="1:5" x14ac:dyDescent="0.25">
      <c r="A709">
        <v>768</v>
      </c>
      <c r="C709" s="5">
        <v>2</v>
      </c>
      <c r="D709" s="2">
        <v>3</v>
      </c>
    </row>
    <row r="710" spans="1:5" x14ac:dyDescent="0.25">
      <c r="A710">
        <v>769</v>
      </c>
      <c r="C710" s="5">
        <v>2</v>
      </c>
      <c r="D710" s="2">
        <v>3</v>
      </c>
    </row>
    <row r="711" spans="1:5" x14ac:dyDescent="0.25">
      <c r="A711">
        <v>770</v>
      </c>
      <c r="C711" s="5">
        <v>2</v>
      </c>
      <c r="D711" s="2">
        <v>3</v>
      </c>
    </row>
    <row r="712" spans="1:5" x14ac:dyDescent="0.25">
      <c r="A712">
        <v>771</v>
      </c>
      <c r="C712" s="5">
        <v>2</v>
      </c>
      <c r="D712" s="2">
        <v>3</v>
      </c>
    </row>
    <row r="713" spans="1:5" x14ac:dyDescent="0.25">
      <c r="A713">
        <v>772</v>
      </c>
      <c r="C713" s="5">
        <v>2</v>
      </c>
      <c r="D713" s="2">
        <v>3</v>
      </c>
      <c r="E713" s="4">
        <v>4</v>
      </c>
    </row>
    <row r="714" spans="1:5" x14ac:dyDescent="0.25">
      <c r="A714">
        <v>773</v>
      </c>
      <c r="C714" s="5">
        <v>2</v>
      </c>
      <c r="D714" s="2">
        <v>3</v>
      </c>
      <c r="E714" s="4">
        <v>4</v>
      </c>
    </row>
    <row r="715" spans="1:5" x14ac:dyDescent="0.25">
      <c r="A715">
        <v>774</v>
      </c>
      <c r="D715" s="2">
        <v>3</v>
      </c>
      <c r="E715" s="4">
        <v>4</v>
      </c>
    </row>
    <row r="716" spans="1:5" x14ac:dyDescent="0.25">
      <c r="A716">
        <v>775</v>
      </c>
      <c r="D716" s="2">
        <v>3</v>
      </c>
      <c r="E716" s="4">
        <v>4</v>
      </c>
    </row>
    <row r="717" spans="1:5" x14ac:dyDescent="0.25">
      <c r="A717">
        <v>776</v>
      </c>
      <c r="D717" s="2">
        <v>3</v>
      </c>
      <c r="E717" s="4">
        <v>4</v>
      </c>
    </row>
    <row r="718" spans="1:5" x14ac:dyDescent="0.25">
      <c r="A718">
        <v>777</v>
      </c>
      <c r="B718" s="3">
        <v>1</v>
      </c>
      <c r="D718" s="2">
        <v>3</v>
      </c>
      <c r="E718" s="4">
        <v>4</v>
      </c>
    </row>
    <row r="719" spans="1:5" x14ac:dyDescent="0.25">
      <c r="A719">
        <v>778</v>
      </c>
      <c r="B719" s="3">
        <v>1</v>
      </c>
      <c r="D719" s="2">
        <v>3</v>
      </c>
      <c r="E719" s="4">
        <v>4</v>
      </c>
    </row>
    <row r="720" spans="1:5" x14ac:dyDescent="0.25">
      <c r="A720">
        <v>779</v>
      </c>
      <c r="B720" s="3">
        <v>1</v>
      </c>
      <c r="D720" s="2">
        <v>3</v>
      </c>
      <c r="E720" s="4">
        <v>4</v>
      </c>
    </row>
    <row r="721" spans="1:6" x14ac:dyDescent="0.25">
      <c r="A721">
        <v>780</v>
      </c>
      <c r="B721" s="3">
        <v>1</v>
      </c>
      <c r="E721" s="4">
        <v>4</v>
      </c>
    </row>
    <row r="722" spans="1:6" x14ac:dyDescent="0.25">
      <c r="A722">
        <v>781</v>
      </c>
      <c r="B722" s="3">
        <v>1</v>
      </c>
      <c r="E722" s="4">
        <v>4</v>
      </c>
    </row>
    <row r="723" spans="1:6" x14ac:dyDescent="0.25">
      <c r="A723">
        <v>782</v>
      </c>
      <c r="B723" s="3">
        <v>1</v>
      </c>
      <c r="E723" s="4">
        <v>4</v>
      </c>
    </row>
    <row r="724" spans="1:6" x14ac:dyDescent="0.25">
      <c r="A724">
        <v>783</v>
      </c>
      <c r="B724" s="3">
        <v>1</v>
      </c>
      <c r="E724" s="4">
        <v>4</v>
      </c>
    </row>
    <row r="725" spans="1:6" x14ac:dyDescent="0.25">
      <c r="A725">
        <v>784</v>
      </c>
      <c r="B725" s="3">
        <v>1</v>
      </c>
      <c r="E725" s="4">
        <v>4</v>
      </c>
    </row>
    <row r="726" spans="1:6" x14ac:dyDescent="0.25">
      <c r="A726">
        <v>785</v>
      </c>
      <c r="B726" s="3">
        <v>1</v>
      </c>
      <c r="E726" s="4">
        <v>4</v>
      </c>
    </row>
    <row r="727" spans="1:6" x14ac:dyDescent="0.25">
      <c r="A727">
        <v>786</v>
      </c>
      <c r="B727" s="3">
        <v>1</v>
      </c>
    </row>
    <row r="728" spans="1:6" x14ac:dyDescent="0.25">
      <c r="A728">
        <v>787</v>
      </c>
      <c r="B728" s="3">
        <v>1</v>
      </c>
    </row>
    <row r="729" spans="1:6" x14ac:dyDescent="0.25">
      <c r="A729">
        <v>788</v>
      </c>
      <c r="B729" s="3">
        <v>1</v>
      </c>
      <c r="C729" s="5">
        <v>2</v>
      </c>
    </row>
    <row r="730" spans="1:6" x14ac:dyDescent="0.25">
      <c r="A730">
        <v>789</v>
      </c>
      <c r="B730" s="3">
        <v>1</v>
      </c>
      <c r="C730" s="5">
        <v>2</v>
      </c>
    </row>
    <row r="731" spans="1:6" x14ac:dyDescent="0.25">
      <c r="A731">
        <v>790</v>
      </c>
      <c r="B731" s="3">
        <v>1</v>
      </c>
      <c r="C731" s="5">
        <v>2</v>
      </c>
    </row>
    <row r="732" spans="1:6" x14ac:dyDescent="0.25">
      <c r="A732">
        <v>791</v>
      </c>
      <c r="B732" s="3">
        <v>1</v>
      </c>
      <c r="C732" s="5">
        <v>2</v>
      </c>
    </row>
    <row r="733" spans="1:6" x14ac:dyDescent="0.25">
      <c r="A733">
        <v>792</v>
      </c>
      <c r="B733" s="3">
        <v>1</v>
      </c>
      <c r="C733" s="5">
        <v>2</v>
      </c>
    </row>
    <row r="734" spans="1:6" x14ac:dyDescent="0.25">
      <c r="A734">
        <v>793</v>
      </c>
      <c r="B734" s="3">
        <v>1</v>
      </c>
      <c r="C734" s="5">
        <v>2</v>
      </c>
    </row>
    <row r="735" spans="1:6" x14ac:dyDescent="0.25">
      <c r="A735">
        <v>794</v>
      </c>
      <c r="C735" s="5">
        <v>2</v>
      </c>
    </row>
    <row r="736" spans="1:6" x14ac:dyDescent="0.25">
      <c r="A736">
        <v>795</v>
      </c>
      <c r="C736" s="5">
        <v>2</v>
      </c>
      <c r="F736" t="s">
        <v>22</v>
      </c>
    </row>
    <row r="737" spans="1:6" x14ac:dyDescent="0.25">
      <c r="A737">
        <v>826</v>
      </c>
    </row>
    <row r="738" spans="1:6" x14ac:dyDescent="0.25">
      <c r="A738">
        <v>827</v>
      </c>
    </row>
    <row r="739" spans="1:6" x14ac:dyDescent="0.25">
      <c r="A739">
        <v>828</v>
      </c>
      <c r="F739" t="s">
        <v>22</v>
      </c>
    </row>
    <row r="740" spans="1:6" x14ac:dyDescent="0.25">
      <c r="A740">
        <v>829</v>
      </c>
      <c r="C740" s="5">
        <v>2</v>
      </c>
    </row>
    <row r="741" spans="1:6" x14ac:dyDescent="0.25">
      <c r="A741">
        <v>830</v>
      </c>
      <c r="C741" s="5">
        <v>2</v>
      </c>
    </row>
    <row r="742" spans="1:6" x14ac:dyDescent="0.25">
      <c r="A742">
        <v>831</v>
      </c>
      <c r="C742" s="5">
        <v>2</v>
      </c>
    </row>
    <row r="743" spans="1:6" x14ac:dyDescent="0.25">
      <c r="A743">
        <v>832</v>
      </c>
      <c r="C743" s="5">
        <v>2</v>
      </c>
    </row>
    <row r="744" spans="1:6" x14ac:dyDescent="0.25">
      <c r="A744">
        <v>833</v>
      </c>
      <c r="C744" s="5">
        <v>2</v>
      </c>
    </row>
    <row r="745" spans="1:6" x14ac:dyDescent="0.25">
      <c r="A745">
        <v>834</v>
      </c>
      <c r="C745" s="5">
        <v>2</v>
      </c>
    </row>
    <row r="746" spans="1:6" x14ac:dyDescent="0.25">
      <c r="A746">
        <v>835</v>
      </c>
      <c r="C746" s="5">
        <v>2</v>
      </c>
    </row>
    <row r="747" spans="1:6" x14ac:dyDescent="0.25">
      <c r="A747">
        <v>836</v>
      </c>
      <c r="C747" s="5">
        <v>2</v>
      </c>
    </row>
    <row r="748" spans="1:6" x14ac:dyDescent="0.25">
      <c r="A748">
        <v>837</v>
      </c>
      <c r="C748" s="5">
        <v>2</v>
      </c>
    </row>
    <row r="749" spans="1:6" x14ac:dyDescent="0.25">
      <c r="A749">
        <v>838</v>
      </c>
      <c r="C749" s="5">
        <v>2</v>
      </c>
      <c r="D749" s="2">
        <v>3</v>
      </c>
    </row>
    <row r="750" spans="1:6" x14ac:dyDescent="0.25">
      <c r="A750">
        <v>839</v>
      </c>
      <c r="C750" s="5">
        <v>2</v>
      </c>
      <c r="D750" s="2">
        <v>3</v>
      </c>
    </row>
    <row r="751" spans="1:6" x14ac:dyDescent="0.25">
      <c r="A751">
        <v>840</v>
      </c>
      <c r="C751" s="5">
        <v>2</v>
      </c>
      <c r="D751" s="2">
        <v>3</v>
      </c>
    </row>
    <row r="752" spans="1:6" x14ac:dyDescent="0.25">
      <c r="A752">
        <v>841</v>
      </c>
      <c r="C752" s="5">
        <v>2</v>
      </c>
      <c r="D752" s="2">
        <v>3</v>
      </c>
    </row>
    <row r="753" spans="1:5" x14ac:dyDescent="0.25">
      <c r="A753">
        <v>842</v>
      </c>
      <c r="C753" s="5">
        <v>2</v>
      </c>
      <c r="D753" s="2">
        <v>3</v>
      </c>
    </row>
    <row r="754" spans="1:5" x14ac:dyDescent="0.25">
      <c r="A754">
        <v>843</v>
      </c>
      <c r="C754" s="5">
        <v>2</v>
      </c>
      <c r="D754" s="2">
        <v>3</v>
      </c>
    </row>
    <row r="755" spans="1:5" x14ac:dyDescent="0.25">
      <c r="A755">
        <v>844</v>
      </c>
      <c r="C755" s="5">
        <v>2</v>
      </c>
      <c r="D755" s="2">
        <v>3</v>
      </c>
    </row>
    <row r="756" spans="1:5" x14ac:dyDescent="0.25">
      <c r="A756">
        <v>845</v>
      </c>
      <c r="D756" s="2">
        <v>3</v>
      </c>
      <c r="E756" s="4">
        <v>4</v>
      </c>
    </row>
    <row r="757" spans="1:5" x14ac:dyDescent="0.25">
      <c r="A757">
        <v>846</v>
      </c>
      <c r="D757" s="2">
        <v>3</v>
      </c>
      <c r="E757" s="4">
        <v>4</v>
      </c>
    </row>
    <row r="758" spans="1:5" x14ac:dyDescent="0.25">
      <c r="A758">
        <v>847</v>
      </c>
      <c r="D758" s="2">
        <v>3</v>
      </c>
      <c r="E758" s="4">
        <v>4</v>
      </c>
    </row>
    <row r="759" spans="1:5" x14ac:dyDescent="0.25">
      <c r="A759">
        <v>848</v>
      </c>
      <c r="D759" s="2">
        <v>3</v>
      </c>
      <c r="E759" s="4">
        <v>4</v>
      </c>
    </row>
    <row r="760" spans="1:5" x14ac:dyDescent="0.25">
      <c r="A760">
        <v>849</v>
      </c>
      <c r="D760" s="2">
        <v>3</v>
      </c>
      <c r="E760" s="4">
        <v>4</v>
      </c>
    </row>
    <row r="761" spans="1:5" x14ac:dyDescent="0.25">
      <c r="A761">
        <v>850</v>
      </c>
      <c r="D761" s="2">
        <v>3</v>
      </c>
      <c r="E761" s="4">
        <v>4</v>
      </c>
    </row>
    <row r="762" spans="1:5" x14ac:dyDescent="0.25">
      <c r="A762">
        <v>851</v>
      </c>
      <c r="B762" s="3">
        <v>1</v>
      </c>
      <c r="D762" s="2">
        <v>3</v>
      </c>
      <c r="E762" s="4">
        <v>4</v>
      </c>
    </row>
    <row r="763" spans="1:5" x14ac:dyDescent="0.25">
      <c r="A763">
        <v>852</v>
      </c>
      <c r="B763" s="3">
        <v>1</v>
      </c>
      <c r="E763" s="4">
        <v>4</v>
      </c>
    </row>
    <row r="764" spans="1:5" x14ac:dyDescent="0.25">
      <c r="A764">
        <v>853</v>
      </c>
      <c r="B764" s="3">
        <v>1</v>
      </c>
      <c r="E764" s="4">
        <v>4</v>
      </c>
    </row>
    <row r="765" spans="1:5" x14ac:dyDescent="0.25">
      <c r="A765">
        <v>854</v>
      </c>
      <c r="B765" s="3">
        <v>1</v>
      </c>
      <c r="E765" s="4">
        <v>4</v>
      </c>
    </row>
    <row r="766" spans="1:5" x14ac:dyDescent="0.25">
      <c r="A766">
        <v>855</v>
      </c>
      <c r="B766" s="3">
        <v>1</v>
      </c>
      <c r="E766" s="4">
        <v>4</v>
      </c>
    </row>
    <row r="767" spans="1:5" x14ac:dyDescent="0.25">
      <c r="A767">
        <v>856</v>
      </c>
      <c r="B767" s="3">
        <v>1</v>
      </c>
      <c r="E767" s="4">
        <v>4</v>
      </c>
    </row>
    <row r="768" spans="1:5" x14ac:dyDescent="0.25">
      <c r="A768">
        <v>857</v>
      </c>
      <c r="B768" s="3">
        <v>1</v>
      </c>
    </row>
    <row r="769" spans="1:5" x14ac:dyDescent="0.25">
      <c r="A769">
        <v>858</v>
      </c>
      <c r="B769" s="3">
        <v>1</v>
      </c>
    </row>
    <row r="770" spans="1:5" x14ac:dyDescent="0.25">
      <c r="A770">
        <v>859</v>
      </c>
      <c r="B770" s="3">
        <v>1</v>
      </c>
    </row>
    <row r="771" spans="1:5" x14ac:dyDescent="0.25">
      <c r="A771">
        <v>860</v>
      </c>
      <c r="B771" s="3">
        <v>1</v>
      </c>
    </row>
    <row r="772" spans="1:5" x14ac:dyDescent="0.25">
      <c r="A772">
        <v>861</v>
      </c>
      <c r="B772" s="3">
        <v>1</v>
      </c>
    </row>
    <row r="773" spans="1:5" x14ac:dyDescent="0.25">
      <c r="A773">
        <v>862</v>
      </c>
      <c r="B773" s="3">
        <v>1</v>
      </c>
      <c r="C773" s="5">
        <v>2</v>
      </c>
    </row>
    <row r="774" spans="1:5" x14ac:dyDescent="0.25">
      <c r="A774">
        <v>863</v>
      </c>
      <c r="C774" s="5">
        <v>2</v>
      </c>
    </row>
    <row r="775" spans="1:5" x14ac:dyDescent="0.25">
      <c r="A775">
        <v>864</v>
      </c>
      <c r="C775" s="5">
        <v>2</v>
      </c>
    </row>
    <row r="776" spans="1:5" x14ac:dyDescent="0.25">
      <c r="A776">
        <v>865</v>
      </c>
      <c r="C776" s="5">
        <v>2</v>
      </c>
      <c r="D776" s="2">
        <v>3</v>
      </c>
    </row>
    <row r="777" spans="1:5" x14ac:dyDescent="0.25">
      <c r="A777">
        <v>866</v>
      </c>
      <c r="C777" s="5">
        <v>2</v>
      </c>
      <c r="D777" s="2">
        <v>3</v>
      </c>
    </row>
    <row r="778" spans="1:5" x14ac:dyDescent="0.25">
      <c r="A778">
        <v>867</v>
      </c>
      <c r="C778" s="5">
        <v>2</v>
      </c>
      <c r="D778" s="2">
        <v>3</v>
      </c>
    </row>
    <row r="779" spans="1:5" x14ac:dyDescent="0.25">
      <c r="A779">
        <v>868</v>
      </c>
      <c r="C779" s="5">
        <v>2</v>
      </c>
      <c r="D779" s="2">
        <v>3</v>
      </c>
    </row>
    <row r="780" spans="1:5" x14ac:dyDescent="0.25">
      <c r="A780">
        <v>869</v>
      </c>
      <c r="C780" s="5">
        <v>2</v>
      </c>
      <c r="D780" s="2">
        <v>3</v>
      </c>
    </row>
    <row r="781" spans="1:5" x14ac:dyDescent="0.25">
      <c r="A781">
        <v>870</v>
      </c>
      <c r="C781" s="5">
        <v>2</v>
      </c>
      <c r="D781" s="2">
        <v>3</v>
      </c>
    </row>
    <row r="782" spans="1:5" x14ac:dyDescent="0.25">
      <c r="A782">
        <v>871</v>
      </c>
      <c r="C782" s="5">
        <v>2</v>
      </c>
      <c r="D782" s="2">
        <v>3</v>
      </c>
      <c r="E782" s="4">
        <v>4</v>
      </c>
    </row>
    <row r="783" spans="1:5" x14ac:dyDescent="0.25">
      <c r="A783">
        <v>872</v>
      </c>
      <c r="D783" s="2">
        <v>3</v>
      </c>
      <c r="E783" s="4">
        <v>4</v>
      </c>
    </row>
    <row r="784" spans="1:5" x14ac:dyDescent="0.25">
      <c r="A784">
        <v>873</v>
      </c>
      <c r="D784" s="2">
        <v>3</v>
      </c>
      <c r="E784" s="4">
        <v>4</v>
      </c>
    </row>
    <row r="785" spans="1:5" x14ac:dyDescent="0.25">
      <c r="A785">
        <v>874</v>
      </c>
      <c r="D785" s="2">
        <v>3</v>
      </c>
      <c r="E785" s="4">
        <v>4</v>
      </c>
    </row>
    <row r="786" spans="1:5" x14ac:dyDescent="0.25">
      <c r="A786">
        <v>875</v>
      </c>
      <c r="D786" s="2">
        <v>3</v>
      </c>
      <c r="E786" s="4">
        <v>4</v>
      </c>
    </row>
    <row r="787" spans="1:5" x14ac:dyDescent="0.25">
      <c r="A787">
        <v>876</v>
      </c>
      <c r="E787" s="4">
        <v>4</v>
      </c>
    </row>
    <row r="788" spans="1:5" x14ac:dyDescent="0.25">
      <c r="A788">
        <v>877</v>
      </c>
      <c r="B788" s="3">
        <v>1</v>
      </c>
      <c r="E788" s="4">
        <v>4</v>
      </c>
    </row>
    <row r="789" spans="1:5" x14ac:dyDescent="0.25">
      <c r="A789">
        <v>878</v>
      </c>
      <c r="B789" s="3">
        <v>1</v>
      </c>
      <c r="E789" s="4">
        <v>4</v>
      </c>
    </row>
    <row r="790" spans="1:5" x14ac:dyDescent="0.25">
      <c r="A790">
        <v>879</v>
      </c>
      <c r="B790" s="3">
        <v>1</v>
      </c>
      <c r="E790" s="4">
        <v>4</v>
      </c>
    </row>
    <row r="791" spans="1:5" x14ac:dyDescent="0.25">
      <c r="A791">
        <v>880</v>
      </c>
      <c r="B791" s="3">
        <v>1</v>
      </c>
      <c r="E791" s="4">
        <v>4</v>
      </c>
    </row>
    <row r="792" spans="1:5" x14ac:dyDescent="0.25">
      <c r="A792">
        <v>881</v>
      </c>
      <c r="B792" s="3">
        <v>1</v>
      </c>
    </row>
    <row r="793" spans="1:5" x14ac:dyDescent="0.25">
      <c r="A793">
        <v>882</v>
      </c>
      <c r="B793" s="3">
        <v>1</v>
      </c>
    </row>
    <row r="794" spans="1:5" x14ac:dyDescent="0.25">
      <c r="A794">
        <v>883</v>
      </c>
      <c r="B794" s="3">
        <v>1</v>
      </c>
    </row>
    <row r="795" spans="1:5" x14ac:dyDescent="0.25">
      <c r="A795">
        <v>884</v>
      </c>
      <c r="B795" s="3">
        <v>1</v>
      </c>
      <c r="C795" s="5">
        <v>2</v>
      </c>
    </row>
    <row r="796" spans="1:5" x14ac:dyDescent="0.25">
      <c r="A796">
        <v>885</v>
      </c>
      <c r="B796" s="3">
        <v>1</v>
      </c>
      <c r="C796" s="5">
        <v>2</v>
      </c>
    </row>
    <row r="797" spans="1:5" x14ac:dyDescent="0.25">
      <c r="A797">
        <v>886</v>
      </c>
      <c r="B797" s="3">
        <v>1</v>
      </c>
      <c r="C797" s="5">
        <v>2</v>
      </c>
    </row>
    <row r="798" spans="1:5" x14ac:dyDescent="0.25">
      <c r="A798">
        <v>887</v>
      </c>
      <c r="C798" s="5">
        <v>2</v>
      </c>
    </row>
    <row r="799" spans="1:5" x14ac:dyDescent="0.25">
      <c r="A799">
        <v>888</v>
      </c>
      <c r="C799" s="5">
        <v>2</v>
      </c>
    </row>
    <row r="800" spans="1:5" x14ac:dyDescent="0.25">
      <c r="A800">
        <v>889</v>
      </c>
      <c r="C800" s="5">
        <v>2</v>
      </c>
    </row>
    <row r="801" spans="1:5" x14ac:dyDescent="0.25">
      <c r="A801">
        <v>890</v>
      </c>
      <c r="C801" s="5">
        <v>2</v>
      </c>
    </row>
    <row r="802" spans="1:5" x14ac:dyDescent="0.25">
      <c r="A802">
        <v>891</v>
      </c>
      <c r="C802" s="5">
        <v>2</v>
      </c>
    </row>
    <row r="803" spans="1:5" x14ac:dyDescent="0.25">
      <c r="A803">
        <v>892</v>
      </c>
      <c r="C803" s="5">
        <v>2</v>
      </c>
      <c r="D803" s="2">
        <v>3</v>
      </c>
    </row>
    <row r="804" spans="1:5" x14ac:dyDescent="0.25">
      <c r="A804">
        <v>893</v>
      </c>
      <c r="D804" s="2">
        <v>3</v>
      </c>
    </row>
    <row r="805" spans="1:5" x14ac:dyDescent="0.25">
      <c r="A805">
        <v>894</v>
      </c>
      <c r="D805" s="2">
        <v>3</v>
      </c>
      <c r="E805" s="4">
        <v>4</v>
      </c>
    </row>
    <row r="806" spans="1:5" x14ac:dyDescent="0.25">
      <c r="A806">
        <v>895</v>
      </c>
      <c r="D806" s="2">
        <v>3</v>
      </c>
      <c r="E806" s="4">
        <v>4</v>
      </c>
    </row>
    <row r="807" spans="1:5" x14ac:dyDescent="0.25">
      <c r="A807">
        <v>896</v>
      </c>
      <c r="D807" s="2">
        <v>3</v>
      </c>
      <c r="E807" s="4">
        <v>4</v>
      </c>
    </row>
    <row r="808" spans="1:5" x14ac:dyDescent="0.25">
      <c r="A808">
        <v>897</v>
      </c>
      <c r="D808" s="2">
        <v>3</v>
      </c>
      <c r="E808" s="4">
        <v>4</v>
      </c>
    </row>
    <row r="809" spans="1:5" x14ac:dyDescent="0.25">
      <c r="A809">
        <v>898</v>
      </c>
      <c r="B809" s="3">
        <v>1</v>
      </c>
      <c r="D809" s="2">
        <v>3</v>
      </c>
      <c r="E809" s="4">
        <v>4</v>
      </c>
    </row>
    <row r="810" spans="1:5" x14ac:dyDescent="0.25">
      <c r="A810">
        <v>899</v>
      </c>
      <c r="B810" s="3">
        <v>1</v>
      </c>
      <c r="D810" s="2">
        <v>3</v>
      </c>
      <c r="E810" s="4">
        <v>4</v>
      </c>
    </row>
    <row r="811" spans="1:5" x14ac:dyDescent="0.25">
      <c r="A811">
        <v>900</v>
      </c>
      <c r="B811" s="3">
        <v>1</v>
      </c>
      <c r="E811" s="4">
        <v>4</v>
      </c>
    </row>
    <row r="812" spans="1:5" x14ac:dyDescent="0.25">
      <c r="A812">
        <v>901</v>
      </c>
      <c r="B812" s="3">
        <v>1</v>
      </c>
      <c r="E812" s="4">
        <v>4</v>
      </c>
    </row>
    <row r="813" spans="1:5" x14ac:dyDescent="0.25">
      <c r="A813">
        <v>902</v>
      </c>
      <c r="B813" s="3">
        <v>1</v>
      </c>
      <c r="E813" s="4">
        <v>4</v>
      </c>
    </row>
    <row r="814" spans="1:5" x14ac:dyDescent="0.25">
      <c r="A814">
        <v>903</v>
      </c>
      <c r="B814" s="3">
        <v>1</v>
      </c>
      <c r="E814" s="4">
        <v>4</v>
      </c>
    </row>
    <row r="815" spans="1:5" x14ac:dyDescent="0.25">
      <c r="A815">
        <v>904</v>
      </c>
      <c r="B815" s="3">
        <v>1</v>
      </c>
      <c r="E815" s="4">
        <v>4</v>
      </c>
    </row>
    <row r="816" spans="1:5" x14ac:dyDescent="0.25">
      <c r="A816">
        <v>905</v>
      </c>
      <c r="B816" s="3">
        <v>1</v>
      </c>
      <c r="C816" s="5">
        <v>2</v>
      </c>
    </row>
    <row r="817" spans="1:5" x14ac:dyDescent="0.25">
      <c r="A817">
        <v>906</v>
      </c>
      <c r="B817" s="3">
        <v>1</v>
      </c>
      <c r="C817" s="5">
        <v>2</v>
      </c>
    </row>
    <row r="818" spans="1:5" x14ac:dyDescent="0.25">
      <c r="A818">
        <v>907</v>
      </c>
      <c r="B818" s="3">
        <v>1</v>
      </c>
      <c r="C818" s="5">
        <v>2</v>
      </c>
    </row>
    <row r="819" spans="1:5" x14ac:dyDescent="0.25">
      <c r="A819">
        <v>908</v>
      </c>
      <c r="B819" s="3">
        <v>1</v>
      </c>
      <c r="C819" s="5">
        <v>2</v>
      </c>
    </row>
    <row r="820" spans="1:5" x14ac:dyDescent="0.25">
      <c r="A820">
        <v>909</v>
      </c>
      <c r="B820" s="3">
        <v>1</v>
      </c>
      <c r="C820" s="5">
        <v>2</v>
      </c>
    </row>
    <row r="821" spans="1:5" x14ac:dyDescent="0.25">
      <c r="A821">
        <v>910</v>
      </c>
      <c r="C821" s="5">
        <v>2</v>
      </c>
    </row>
    <row r="822" spans="1:5" x14ac:dyDescent="0.25">
      <c r="A822">
        <v>911</v>
      </c>
      <c r="C822" s="5">
        <v>2</v>
      </c>
    </row>
    <row r="823" spans="1:5" x14ac:dyDescent="0.25">
      <c r="A823">
        <v>912</v>
      </c>
      <c r="C823" s="5">
        <v>2</v>
      </c>
    </row>
    <row r="824" spans="1:5" x14ac:dyDescent="0.25">
      <c r="A824">
        <v>913</v>
      </c>
      <c r="C824" s="5">
        <v>2</v>
      </c>
    </row>
    <row r="825" spans="1:5" x14ac:dyDescent="0.25">
      <c r="A825">
        <v>914</v>
      </c>
      <c r="C825" s="5">
        <v>2</v>
      </c>
      <c r="D825" s="2">
        <v>3</v>
      </c>
    </row>
    <row r="826" spans="1:5" x14ac:dyDescent="0.25">
      <c r="A826">
        <v>915</v>
      </c>
      <c r="C826" s="5">
        <v>2</v>
      </c>
      <c r="D826" s="2">
        <v>3</v>
      </c>
    </row>
    <row r="827" spans="1:5" x14ac:dyDescent="0.25">
      <c r="A827">
        <v>916</v>
      </c>
      <c r="D827" s="2">
        <v>3</v>
      </c>
    </row>
    <row r="828" spans="1:5" x14ac:dyDescent="0.25">
      <c r="A828">
        <v>917</v>
      </c>
      <c r="D828" s="2">
        <v>3</v>
      </c>
      <c r="E828" s="4">
        <v>4</v>
      </c>
    </row>
    <row r="829" spans="1:5" x14ac:dyDescent="0.25">
      <c r="A829">
        <v>918</v>
      </c>
      <c r="D829" s="2">
        <v>3</v>
      </c>
      <c r="E829" s="4">
        <v>4</v>
      </c>
    </row>
    <row r="830" spans="1:5" x14ac:dyDescent="0.25">
      <c r="A830">
        <v>919</v>
      </c>
      <c r="D830" s="2">
        <v>3</v>
      </c>
      <c r="E830" s="4">
        <v>4</v>
      </c>
    </row>
    <row r="831" spans="1:5" x14ac:dyDescent="0.25">
      <c r="A831">
        <v>920</v>
      </c>
      <c r="D831" s="2">
        <v>3</v>
      </c>
      <c r="E831" s="4">
        <v>4</v>
      </c>
    </row>
    <row r="832" spans="1:5" x14ac:dyDescent="0.25">
      <c r="A832">
        <v>921</v>
      </c>
      <c r="D832" s="2">
        <v>3</v>
      </c>
      <c r="E832" s="4">
        <v>4</v>
      </c>
    </row>
    <row r="833" spans="1:5" x14ac:dyDescent="0.25">
      <c r="A833">
        <v>922</v>
      </c>
      <c r="D833" s="2">
        <v>3</v>
      </c>
      <c r="E833" s="4">
        <v>4</v>
      </c>
    </row>
    <row r="834" spans="1:5" x14ac:dyDescent="0.25">
      <c r="A834">
        <v>923</v>
      </c>
      <c r="B834" s="3">
        <v>1</v>
      </c>
      <c r="D834" s="2">
        <v>3</v>
      </c>
      <c r="E834" s="4">
        <v>4</v>
      </c>
    </row>
    <row r="835" spans="1:5" x14ac:dyDescent="0.25">
      <c r="A835">
        <v>924</v>
      </c>
      <c r="B835" s="3">
        <v>1</v>
      </c>
      <c r="D835" s="2">
        <v>3</v>
      </c>
      <c r="E835" s="4">
        <v>4</v>
      </c>
    </row>
    <row r="836" spans="1:5" x14ac:dyDescent="0.25">
      <c r="A836">
        <v>925</v>
      </c>
      <c r="B836" s="3">
        <v>1</v>
      </c>
      <c r="E836" s="4">
        <v>4</v>
      </c>
    </row>
    <row r="837" spans="1:5" x14ac:dyDescent="0.25">
      <c r="A837">
        <v>926</v>
      </c>
      <c r="B837" s="3">
        <v>1</v>
      </c>
      <c r="E837" s="4">
        <v>4</v>
      </c>
    </row>
    <row r="838" spans="1:5" x14ac:dyDescent="0.25">
      <c r="A838">
        <v>927</v>
      </c>
      <c r="B838" s="3">
        <v>1</v>
      </c>
      <c r="E838" s="4">
        <v>4</v>
      </c>
    </row>
    <row r="839" spans="1:5" x14ac:dyDescent="0.25">
      <c r="A839">
        <v>928</v>
      </c>
      <c r="B839" s="3">
        <v>1</v>
      </c>
    </row>
    <row r="840" spans="1:5" x14ac:dyDescent="0.25">
      <c r="A840">
        <v>929</v>
      </c>
      <c r="B840" s="3">
        <v>1</v>
      </c>
    </row>
    <row r="841" spans="1:5" x14ac:dyDescent="0.25">
      <c r="A841">
        <v>930</v>
      </c>
      <c r="B841" s="3">
        <v>1</v>
      </c>
    </row>
    <row r="842" spans="1:5" x14ac:dyDescent="0.25">
      <c r="A842">
        <v>931</v>
      </c>
      <c r="B842" s="3">
        <v>1</v>
      </c>
      <c r="C842" s="5">
        <v>2</v>
      </c>
    </row>
    <row r="843" spans="1:5" x14ac:dyDescent="0.25">
      <c r="A843">
        <v>932</v>
      </c>
      <c r="B843" s="3">
        <v>1</v>
      </c>
      <c r="C843" s="5">
        <v>2</v>
      </c>
    </row>
    <row r="844" spans="1:5" x14ac:dyDescent="0.25">
      <c r="A844">
        <v>933</v>
      </c>
      <c r="B844" s="3">
        <v>1</v>
      </c>
      <c r="C844" s="5">
        <v>2</v>
      </c>
    </row>
    <row r="845" spans="1:5" x14ac:dyDescent="0.25">
      <c r="A845">
        <v>934</v>
      </c>
      <c r="C845" s="5">
        <v>2</v>
      </c>
    </row>
    <row r="846" spans="1:5" x14ac:dyDescent="0.25">
      <c r="A846">
        <v>935</v>
      </c>
      <c r="C846" s="5">
        <v>2</v>
      </c>
    </row>
    <row r="847" spans="1:5" x14ac:dyDescent="0.25">
      <c r="A847">
        <v>936</v>
      </c>
      <c r="C847" s="5">
        <v>2</v>
      </c>
    </row>
    <row r="848" spans="1:5" x14ac:dyDescent="0.25">
      <c r="A848">
        <v>937</v>
      </c>
      <c r="C848" s="5">
        <v>2</v>
      </c>
    </row>
    <row r="849" spans="1:5" x14ac:dyDescent="0.25">
      <c r="A849">
        <v>938</v>
      </c>
      <c r="C849" s="5">
        <v>2</v>
      </c>
      <c r="D849" s="2">
        <v>3</v>
      </c>
    </row>
    <row r="850" spans="1:5" x14ac:dyDescent="0.25">
      <c r="A850">
        <v>939</v>
      </c>
      <c r="C850" s="5">
        <v>2</v>
      </c>
      <c r="D850" s="2">
        <v>3</v>
      </c>
    </row>
    <row r="851" spans="1:5" x14ac:dyDescent="0.25">
      <c r="A851">
        <v>940</v>
      </c>
      <c r="C851" s="5">
        <v>2</v>
      </c>
      <c r="D851" s="2">
        <v>3</v>
      </c>
    </row>
    <row r="852" spans="1:5" x14ac:dyDescent="0.25">
      <c r="A852">
        <v>941</v>
      </c>
      <c r="D852" s="2">
        <v>3</v>
      </c>
      <c r="E852" s="4">
        <v>4</v>
      </c>
    </row>
    <row r="853" spans="1:5" x14ac:dyDescent="0.25">
      <c r="A853">
        <v>942</v>
      </c>
      <c r="D853" s="2">
        <v>3</v>
      </c>
      <c r="E853" s="4">
        <v>4</v>
      </c>
    </row>
    <row r="854" spans="1:5" x14ac:dyDescent="0.25">
      <c r="A854">
        <v>943</v>
      </c>
      <c r="D854" s="2">
        <v>3</v>
      </c>
      <c r="E854" s="4">
        <v>4</v>
      </c>
    </row>
    <row r="855" spans="1:5" x14ac:dyDescent="0.25">
      <c r="A855">
        <v>944</v>
      </c>
      <c r="D855" s="2">
        <v>3</v>
      </c>
      <c r="E855" s="4">
        <v>4</v>
      </c>
    </row>
    <row r="856" spans="1:5" x14ac:dyDescent="0.25">
      <c r="A856">
        <v>945</v>
      </c>
      <c r="D856" s="2">
        <v>3</v>
      </c>
      <c r="E856" s="4">
        <v>4</v>
      </c>
    </row>
    <row r="857" spans="1:5" x14ac:dyDescent="0.25">
      <c r="A857">
        <v>946</v>
      </c>
      <c r="D857" s="2">
        <v>3</v>
      </c>
      <c r="E857" s="4">
        <v>4</v>
      </c>
    </row>
    <row r="858" spans="1:5" x14ac:dyDescent="0.25">
      <c r="A858">
        <v>947</v>
      </c>
      <c r="D858" s="2">
        <v>3</v>
      </c>
      <c r="E858" s="4">
        <v>4</v>
      </c>
    </row>
    <row r="859" spans="1:5" x14ac:dyDescent="0.25">
      <c r="A859">
        <v>948</v>
      </c>
      <c r="B859" s="3">
        <v>1</v>
      </c>
      <c r="E859" s="4">
        <v>4</v>
      </c>
    </row>
    <row r="860" spans="1:5" x14ac:dyDescent="0.25">
      <c r="A860">
        <v>949</v>
      </c>
      <c r="B860" s="3">
        <v>1</v>
      </c>
      <c r="E860" s="4">
        <v>4</v>
      </c>
    </row>
    <row r="861" spans="1:5" x14ac:dyDescent="0.25">
      <c r="A861">
        <v>950</v>
      </c>
      <c r="B861" s="3">
        <v>1</v>
      </c>
      <c r="E861" s="4">
        <v>4</v>
      </c>
    </row>
    <row r="862" spans="1:5" x14ac:dyDescent="0.25">
      <c r="A862">
        <v>951</v>
      </c>
      <c r="B862" s="3">
        <v>1</v>
      </c>
    </row>
    <row r="863" spans="1:5" x14ac:dyDescent="0.25">
      <c r="A863">
        <v>952</v>
      </c>
      <c r="B863" s="3">
        <v>1</v>
      </c>
    </row>
    <row r="864" spans="1:5" x14ac:dyDescent="0.25">
      <c r="A864">
        <v>953</v>
      </c>
      <c r="B864" s="3">
        <v>1</v>
      </c>
    </row>
    <row r="865" spans="1:5" x14ac:dyDescent="0.25">
      <c r="A865">
        <v>954</v>
      </c>
      <c r="B865" s="3">
        <v>1</v>
      </c>
    </row>
    <row r="866" spans="1:5" x14ac:dyDescent="0.25">
      <c r="A866">
        <v>955</v>
      </c>
      <c r="B866" s="3">
        <v>1</v>
      </c>
    </row>
    <row r="867" spans="1:5" x14ac:dyDescent="0.25">
      <c r="A867">
        <v>956</v>
      </c>
      <c r="B867" s="3">
        <v>1</v>
      </c>
      <c r="C867" s="5">
        <v>2</v>
      </c>
    </row>
    <row r="868" spans="1:5" x14ac:dyDescent="0.25">
      <c r="A868">
        <v>957</v>
      </c>
      <c r="B868" s="3">
        <v>1</v>
      </c>
      <c r="C868" s="5">
        <v>2</v>
      </c>
    </row>
    <row r="869" spans="1:5" x14ac:dyDescent="0.25">
      <c r="A869">
        <v>958</v>
      </c>
      <c r="B869" s="3">
        <v>1</v>
      </c>
      <c r="C869" s="5">
        <v>2</v>
      </c>
    </row>
    <row r="870" spans="1:5" x14ac:dyDescent="0.25">
      <c r="A870">
        <v>959</v>
      </c>
      <c r="C870" s="5">
        <v>2</v>
      </c>
    </row>
    <row r="871" spans="1:5" x14ac:dyDescent="0.25">
      <c r="A871">
        <v>960</v>
      </c>
      <c r="C871" s="5">
        <v>2</v>
      </c>
    </row>
    <row r="872" spans="1:5" x14ac:dyDescent="0.25">
      <c r="A872">
        <v>961</v>
      </c>
      <c r="C872" s="5">
        <v>2</v>
      </c>
    </row>
    <row r="873" spans="1:5" x14ac:dyDescent="0.25">
      <c r="A873">
        <v>962</v>
      </c>
      <c r="C873" s="5">
        <v>2</v>
      </c>
    </row>
    <row r="874" spans="1:5" x14ac:dyDescent="0.25">
      <c r="A874">
        <v>963</v>
      </c>
      <c r="C874" s="5">
        <v>2</v>
      </c>
      <c r="D874" s="2">
        <v>3</v>
      </c>
    </row>
    <row r="875" spans="1:5" x14ac:dyDescent="0.25">
      <c r="A875">
        <v>964</v>
      </c>
      <c r="D875" s="2">
        <v>3</v>
      </c>
    </row>
    <row r="876" spans="1:5" x14ac:dyDescent="0.25">
      <c r="A876">
        <v>965</v>
      </c>
      <c r="D876" s="2">
        <v>3</v>
      </c>
      <c r="E876" s="4">
        <v>4</v>
      </c>
    </row>
    <row r="877" spans="1:5" x14ac:dyDescent="0.25">
      <c r="A877">
        <v>966</v>
      </c>
      <c r="D877" s="2">
        <v>3</v>
      </c>
      <c r="E877" s="4">
        <v>4</v>
      </c>
    </row>
    <row r="878" spans="1:5" x14ac:dyDescent="0.25">
      <c r="A878">
        <v>967</v>
      </c>
      <c r="D878" s="2">
        <v>3</v>
      </c>
      <c r="E878" s="4">
        <v>4</v>
      </c>
    </row>
    <row r="879" spans="1:5" x14ac:dyDescent="0.25">
      <c r="A879">
        <v>968</v>
      </c>
      <c r="D879" s="2">
        <v>3</v>
      </c>
      <c r="E879" s="4">
        <v>4</v>
      </c>
    </row>
    <row r="880" spans="1:5" x14ac:dyDescent="0.25">
      <c r="A880">
        <v>969</v>
      </c>
      <c r="D880" s="2">
        <v>3</v>
      </c>
      <c r="E880" s="4">
        <v>4</v>
      </c>
    </row>
    <row r="881" spans="1:5" x14ac:dyDescent="0.25">
      <c r="A881">
        <v>970</v>
      </c>
      <c r="D881" s="2">
        <v>3</v>
      </c>
      <c r="E881" s="4">
        <v>4</v>
      </c>
    </row>
    <row r="882" spans="1:5" x14ac:dyDescent="0.25">
      <c r="A882">
        <v>971</v>
      </c>
      <c r="B882" s="3">
        <v>1</v>
      </c>
      <c r="E882" s="4">
        <v>4</v>
      </c>
    </row>
    <row r="883" spans="1:5" x14ac:dyDescent="0.25">
      <c r="A883">
        <v>972</v>
      </c>
      <c r="B883" s="3">
        <v>1</v>
      </c>
      <c r="E883" s="4">
        <v>4</v>
      </c>
    </row>
    <row r="884" spans="1:5" x14ac:dyDescent="0.25">
      <c r="A884">
        <v>973</v>
      </c>
      <c r="B884" s="3">
        <v>1</v>
      </c>
      <c r="E884" s="4">
        <v>4</v>
      </c>
    </row>
    <row r="885" spans="1:5" x14ac:dyDescent="0.25">
      <c r="A885">
        <v>974</v>
      </c>
      <c r="B885" s="3">
        <v>1</v>
      </c>
    </row>
    <row r="886" spans="1:5" x14ac:dyDescent="0.25">
      <c r="A886">
        <v>975</v>
      </c>
      <c r="B886" s="3">
        <v>1</v>
      </c>
    </row>
    <row r="887" spans="1:5" x14ac:dyDescent="0.25">
      <c r="A887">
        <v>976</v>
      </c>
      <c r="B887" s="3">
        <v>1</v>
      </c>
    </row>
    <row r="888" spans="1:5" x14ac:dyDescent="0.25">
      <c r="A888">
        <v>977</v>
      </c>
      <c r="B888" s="3">
        <v>1</v>
      </c>
    </row>
    <row r="889" spans="1:5" x14ac:dyDescent="0.25">
      <c r="A889">
        <v>978</v>
      </c>
      <c r="B889" s="3">
        <v>1</v>
      </c>
    </row>
    <row r="890" spans="1:5" x14ac:dyDescent="0.25">
      <c r="A890">
        <v>979</v>
      </c>
      <c r="B890" s="3">
        <v>1</v>
      </c>
      <c r="C890" s="5">
        <v>2</v>
      </c>
    </row>
    <row r="891" spans="1:5" x14ac:dyDescent="0.25">
      <c r="A891">
        <v>980</v>
      </c>
      <c r="B891" s="3">
        <v>1</v>
      </c>
      <c r="C891" s="5">
        <v>2</v>
      </c>
    </row>
    <row r="892" spans="1:5" x14ac:dyDescent="0.25">
      <c r="A892">
        <v>981</v>
      </c>
      <c r="C892" s="5">
        <v>2</v>
      </c>
    </row>
    <row r="893" spans="1:5" x14ac:dyDescent="0.25">
      <c r="A893">
        <v>982</v>
      </c>
      <c r="C893" s="5">
        <v>2</v>
      </c>
    </row>
    <row r="894" spans="1:5" x14ac:dyDescent="0.25">
      <c r="A894">
        <v>983</v>
      </c>
      <c r="C894" s="5">
        <v>2</v>
      </c>
    </row>
    <row r="895" spans="1:5" x14ac:dyDescent="0.25">
      <c r="A895">
        <v>984</v>
      </c>
      <c r="C895" s="5">
        <v>2</v>
      </c>
    </row>
    <row r="896" spans="1:5" x14ac:dyDescent="0.25">
      <c r="A896">
        <v>985</v>
      </c>
      <c r="C896" s="5">
        <v>2</v>
      </c>
      <c r="D896" s="2">
        <v>3</v>
      </c>
    </row>
    <row r="897" spans="1:5" x14ac:dyDescent="0.25">
      <c r="A897">
        <v>986</v>
      </c>
      <c r="C897" s="5">
        <v>2</v>
      </c>
      <c r="D897" s="2">
        <v>3</v>
      </c>
    </row>
    <row r="898" spans="1:5" x14ac:dyDescent="0.25">
      <c r="A898">
        <v>987</v>
      </c>
      <c r="D898" s="2">
        <v>3</v>
      </c>
      <c r="E898" s="4">
        <v>4</v>
      </c>
    </row>
    <row r="899" spans="1:5" x14ac:dyDescent="0.25">
      <c r="A899">
        <v>988</v>
      </c>
      <c r="D899" s="2">
        <v>3</v>
      </c>
      <c r="E899" s="4">
        <v>4</v>
      </c>
    </row>
    <row r="900" spans="1:5" x14ac:dyDescent="0.25">
      <c r="A900">
        <v>989</v>
      </c>
      <c r="D900" s="2">
        <v>3</v>
      </c>
      <c r="E900" s="4">
        <v>4</v>
      </c>
    </row>
    <row r="901" spans="1:5" x14ac:dyDescent="0.25">
      <c r="A901">
        <v>990</v>
      </c>
      <c r="D901" s="2">
        <v>3</v>
      </c>
      <c r="E901" s="4">
        <v>4</v>
      </c>
    </row>
    <row r="902" spans="1:5" x14ac:dyDescent="0.25">
      <c r="A902">
        <v>991</v>
      </c>
      <c r="D902" s="2">
        <v>3</v>
      </c>
      <c r="E902" s="4">
        <v>4</v>
      </c>
    </row>
    <row r="903" spans="1:5" x14ac:dyDescent="0.25">
      <c r="A903">
        <v>992</v>
      </c>
      <c r="D903" s="2">
        <v>3</v>
      </c>
      <c r="E903" s="4">
        <v>4</v>
      </c>
    </row>
    <row r="904" spans="1:5" x14ac:dyDescent="0.25">
      <c r="A904">
        <v>993</v>
      </c>
      <c r="B904" s="3">
        <v>1</v>
      </c>
      <c r="E904" s="4">
        <v>4</v>
      </c>
    </row>
    <row r="905" spans="1:5" x14ac:dyDescent="0.25">
      <c r="A905">
        <v>994</v>
      </c>
      <c r="B905" s="3">
        <v>1</v>
      </c>
      <c r="E905" s="4">
        <v>4</v>
      </c>
    </row>
    <row r="906" spans="1:5" x14ac:dyDescent="0.25">
      <c r="A906">
        <v>995</v>
      </c>
      <c r="B906" s="3">
        <v>1</v>
      </c>
      <c r="E906" s="4">
        <v>4</v>
      </c>
    </row>
    <row r="907" spans="1:5" x14ac:dyDescent="0.25">
      <c r="A907">
        <v>996</v>
      </c>
      <c r="B907" s="3">
        <v>1</v>
      </c>
    </row>
    <row r="908" spans="1:5" x14ac:dyDescent="0.25">
      <c r="A908">
        <v>997</v>
      </c>
      <c r="B908" s="3">
        <v>1</v>
      </c>
    </row>
    <row r="909" spans="1:5" x14ac:dyDescent="0.25">
      <c r="A909">
        <v>998</v>
      </c>
      <c r="B909" s="3">
        <v>1</v>
      </c>
    </row>
    <row r="910" spans="1:5" x14ac:dyDescent="0.25">
      <c r="A910">
        <v>999</v>
      </c>
      <c r="B910" s="3">
        <v>1</v>
      </c>
    </row>
    <row r="911" spans="1:5" x14ac:dyDescent="0.25">
      <c r="A911">
        <v>1000</v>
      </c>
      <c r="B911" s="3">
        <v>1</v>
      </c>
      <c r="C911" s="5">
        <v>2</v>
      </c>
    </row>
    <row r="912" spans="1:5" x14ac:dyDescent="0.25">
      <c r="A912">
        <v>1001</v>
      </c>
      <c r="B912" s="3">
        <v>1</v>
      </c>
      <c r="C912" s="5">
        <v>2</v>
      </c>
    </row>
    <row r="913" spans="1:5" x14ac:dyDescent="0.25">
      <c r="A913">
        <v>1002</v>
      </c>
      <c r="B913" s="3">
        <v>1</v>
      </c>
      <c r="C913" s="5">
        <v>2</v>
      </c>
    </row>
    <row r="914" spans="1:5" x14ac:dyDescent="0.25">
      <c r="A914">
        <v>1003</v>
      </c>
      <c r="B914" s="3">
        <v>1</v>
      </c>
      <c r="C914" s="5">
        <v>2</v>
      </c>
    </row>
    <row r="915" spans="1:5" x14ac:dyDescent="0.25">
      <c r="A915">
        <v>1004</v>
      </c>
      <c r="C915" s="5">
        <v>2</v>
      </c>
    </row>
    <row r="916" spans="1:5" x14ac:dyDescent="0.25">
      <c r="A916">
        <v>1005</v>
      </c>
      <c r="C916" s="5">
        <v>2</v>
      </c>
    </row>
    <row r="917" spans="1:5" x14ac:dyDescent="0.25">
      <c r="A917">
        <v>1006</v>
      </c>
      <c r="C917" s="5">
        <v>2</v>
      </c>
    </row>
    <row r="918" spans="1:5" x14ac:dyDescent="0.25">
      <c r="A918">
        <v>1007</v>
      </c>
      <c r="C918" s="5">
        <v>2</v>
      </c>
    </row>
    <row r="919" spans="1:5" x14ac:dyDescent="0.25">
      <c r="A919">
        <v>1008</v>
      </c>
      <c r="C919" s="5">
        <v>2</v>
      </c>
      <c r="D919" s="2">
        <v>3</v>
      </c>
    </row>
    <row r="920" spans="1:5" x14ac:dyDescent="0.25">
      <c r="A920">
        <v>1009</v>
      </c>
      <c r="C920" s="5">
        <v>2</v>
      </c>
      <c r="D920" s="2">
        <v>3</v>
      </c>
    </row>
    <row r="921" spans="1:5" x14ac:dyDescent="0.25">
      <c r="A921">
        <v>1010</v>
      </c>
      <c r="D921" s="2">
        <v>3</v>
      </c>
      <c r="E921" s="4">
        <v>4</v>
      </c>
    </row>
    <row r="922" spans="1:5" x14ac:dyDescent="0.25">
      <c r="A922">
        <v>1011</v>
      </c>
      <c r="D922" s="2">
        <v>3</v>
      </c>
      <c r="E922" s="4">
        <v>4</v>
      </c>
    </row>
    <row r="923" spans="1:5" x14ac:dyDescent="0.25">
      <c r="A923">
        <v>1012</v>
      </c>
      <c r="D923" s="2">
        <v>3</v>
      </c>
      <c r="E923" s="4">
        <v>4</v>
      </c>
    </row>
    <row r="924" spans="1:5" x14ac:dyDescent="0.25">
      <c r="A924">
        <v>1013</v>
      </c>
      <c r="D924" s="2">
        <v>3</v>
      </c>
      <c r="E924" s="4">
        <v>4</v>
      </c>
    </row>
    <row r="925" spans="1:5" x14ac:dyDescent="0.25">
      <c r="A925">
        <v>1014</v>
      </c>
      <c r="D925" s="2">
        <v>3</v>
      </c>
      <c r="E925" s="4">
        <v>4</v>
      </c>
    </row>
    <row r="926" spans="1:5" x14ac:dyDescent="0.25">
      <c r="A926">
        <v>1015</v>
      </c>
      <c r="B926" s="3">
        <v>1</v>
      </c>
      <c r="D926" s="2">
        <v>3</v>
      </c>
      <c r="E926" s="4">
        <v>4</v>
      </c>
    </row>
    <row r="927" spans="1:5" x14ac:dyDescent="0.25">
      <c r="A927">
        <v>1016</v>
      </c>
      <c r="B927" s="3">
        <v>1</v>
      </c>
      <c r="D927" s="2">
        <v>3</v>
      </c>
      <c r="E927" s="4">
        <v>4</v>
      </c>
    </row>
    <row r="928" spans="1:5" x14ac:dyDescent="0.25">
      <c r="A928">
        <v>1017</v>
      </c>
      <c r="B928" s="3">
        <v>1</v>
      </c>
      <c r="E928" s="4">
        <v>4</v>
      </c>
    </row>
    <row r="929" spans="1:5" x14ac:dyDescent="0.25">
      <c r="A929">
        <v>1018</v>
      </c>
      <c r="B929" s="3">
        <v>1</v>
      </c>
      <c r="E929" s="4">
        <v>4</v>
      </c>
    </row>
    <row r="930" spans="1:5" x14ac:dyDescent="0.25">
      <c r="A930">
        <v>1019</v>
      </c>
      <c r="B930" s="3">
        <v>1</v>
      </c>
      <c r="E930" s="4">
        <v>4</v>
      </c>
    </row>
    <row r="931" spans="1:5" x14ac:dyDescent="0.25">
      <c r="A931">
        <v>1020</v>
      </c>
      <c r="B931" s="3">
        <v>1</v>
      </c>
    </row>
    <row r="932" spans="1:5" x14ac:dyDescent="0.25">
      <c r="A932">
        <v>1021</v>
      </c>
      <c r="B932" s="3">
        <v>1</v>
      </c>
    </row>
    <row r="933" spans="1:5" x14ac:dyDescent="0.25">
      <c r="A933">
        <v>1022</v>
      </c>
      <c r="B933" s="3">
        <v>1</v>
      </c>
      <c r="C933" s="5">
        <v>2</v>
      </c>
    </row>
    <row r="934" spans="1:5" x14ac:dyDescent="0.25">
      <c r="A934">
        <v>1023</v>
      </c>
      <c r="B934" s="3">
        <v>1</v>
      </c>
      <c r="C934" s="5">
        <v>2</v>
      </c>
    </row>
    <row r="935" spans="1:5" x14ac:dyDescent="0.25">
      <c r="A935">
        <v>1024</v>
      </c>
      <c r="B935" s="3">
        <v>1</v>
      </c>
      <c r="C935" s="5">
        <v>2</v>
      </c>
    </row>
    <row r="936" spans="1:5" x14ac:dyDescent="0.25">
      <c r="A936">
        <v>1025</v>
      </c>
      <c r="B936" s="3">
        <v>1</v>
      </c>
      <c r="C936" s="5">
        <v>2</v>
      </c>
    </row>
    <row r="937" spans="1:5" x14ac:dyDescent="0.25">
      <c r="A937">
        <v>1026</v>
      </c>
      <c r="C937" s="5">
        <v>2</v>
      </c>
    </row>
    <row r="938" spans="1:5" x14ac:dyDescent="0.25">
      <c r="A938">
        <v>1027</v>
      </c>
      <c r="C938" s="5">
        <v>2</v>
      </c>
    </row>
    <row r="939" spans="1:5" x14ac:dyDescent="0.25">
      <c r="A939">
        <v>1028</v>
      </c>
      <c r="C939" s="5">
        <v>2</v>
      </c>
    </row>
    <row r="940" spans="1:5" x14ac:dyDescent="0.25">
      <c r="A940">
        <v>1029</v>
      </c>
      <c r="C940" s="5">
        <v>2</v>
      </c>
    </row>
    <row r="941" spans="1:5" x14ac:dyDescent="0.25">
      <c r="A941">
        <v>1030</v>
      </c>
      <c r="C941" s="5">
        <v>2</v>
      </c>
    </row>
    <row r="942" spans="1:5" x14ac:dyDescent="0.25">
      <c r="A942">
        <v>1031</v>
      </c>
      <c r="C942" s="5">
        <v>2</v>
      </c>
    </row>
    <row r="943" spans="1:5" x14ac:dyDescent="0.25">
      <c r="A943">
        <v>1032</v>
      </c>
      <c r="C943" s="5">
        <v>2</v>
      </c>
    </row>
    <row r="944" spans="1:5" x14ac:dyDescent="0.25">
      <c r="A944">
        <v>1033</v>
      </c>
      <c r="D944" s="2">
        <v>3</v>
      </c>
    </row>
    <row r="945" spans="1:6" x14ac:dyDescent="0.25">
      <c r="A945">
        <v>1034</v>
      </c>
      <c r="D945" s="2">
        <v>3</v>
      </c>
    </row>
    <row r="946" spans="1:6" x14ac:dyDescent="0.25">
      <c r="A946">
        <v>1035</v>
      </c>
      <c r="D946" s="2">
        <v>3</v>
      </c>
      <c r="E946" s="4">
        <v>4</v>
      </c>
    </row>
    <row r="947" spans="1:6" x14ac:dyDescent="0.25">
      <c r="A947">
        <v>1036</v>
      </c>
      <c r="B947" s="3">
        <v>1</v>
      </c>
      <c r="D947" s="2">
        <v>3</v>
      </c>
      <c r="E947" s="4">
        <v>4</v>
      </c>
    </row>
    <row r="948" spans="1:6" x14ac:dyDescent="0.25">
      <c r="A948">
        <v>1037</v>
      </c>
      <c r="B948" s="3">
        <v>1</v>
      </c>
      <c r="D948" s="2">
        <v>3</v>
      </c>
      <c r="E948" s="4">
        <v>4</v>
      </c>
    </row>
    <row r="949" spans="1:6" x14ac:dyDescent="0.25">
      <c r="A949">
        <v>1038</v>
      </c>
      <c r="B949" s="3">
        <v>1</v>
      </c>
      <c r="D949" s="2">
        <v>3</v>
      </c>
      <c r="E949" s="4">
        <v>4</v>
      </c>
    </row>
    <row r="950" spans="1:6" x14ac:dyDescent="0.25">
      <c r="A950">
        <v>1039</v>
      </c>
      <c r="B950" s="3">
        <v>1</v>
      </c>
      <c r="D950" s="2">
        <v>3</v>
      </c>
      <c r="E950" s="4">
        <v>4</v>
      </c>
      <c r="F950" t="s">
        <v>22</v>
      </c>
    </row>
    <row r="951" spans="1:6" x14ac:dyDescent="0.25">
      <c r="A951">
        <v>1069</v>
      </c>
    </row>
    <row r="952" spans="1:6" x14ac:dyDescent="0.25">
      <c r="A952">
        <v>1070</v>
      </c>
    </row>
    <row r="953" spans="1:6" x14ac:dyDescent="0.25">
      <c r="A953">
        <v>1071</v>
      </c>
      <c r="F953" t="s">
        <v>22</v>
      </c>
    </row>
    <row r="954" spans="1:6" x14ac:dyDescent="0.25">
      <c r="A954">
        <v>1072</v>
      </c>
      <c r="B954" s="3">
        <v>1</v>
      </c>
    </row>
    <row r="955" spans="1:6" x14ac:dyDescent="0.25">
      <c r="A955">
        <v>1073</v>
      </c>
      <c r="B955" s="3">
        <v>1</v>
      </c>
    </row>
    <row r="956" spans="1:6" x14ac:dyDescent="0.25">
      <c r="A956">
        <v>1074</v>
      </c>
      <c r="B956" s="3">
        <v>1</v>
      </c>
      <c r="E956" s="4">
        <v>4</v>
      </c>
    </row>
    <row r="957" spans="1:6" x14ac:dyDescent="0.25">
      <c r="A957">
        <v>1075</v>
      </c>
      <c r="B957" s="3">
        <v>1</v>
      </c>
      <c r="E957" s="4">
        <v>4</v>
      </c>
    </row>
    <row r="958" spans="1:6" x14ac:dyDescent="0.25">
      <c r="A958">
        <v>1076</v>
      </c>
      <c r="B958" s="3">
        <v>1</v>
      </c>
      <c r="E958" s="4">
        <v>4</v>
      </c>
    </row>
    <row r="959" spans="1:6" x14ac:dyDescent="0.25">
      <c r="A959">
        <v>1077</v>
      </c>
      <c r="B959" s="3">
        <v>1</v>
      </c>
      <c r="E959" s="4">
        <v>4</v>
      </c>
    </row>
    <row r="960" spans="1:6" x14ac:dyDescent="0.25">
      <c r="A960">
        <v>1078</v>
      </c>
      <c r="B960" s="3">
        <v>1</v>
      </c>
      <c r="E960" s="4">
        <v>4</v>
      </c>
    </row>
    <row r="961" spans="1:5" x14ac:dyDescent="0.25">
      <c r="A961">
        <v>1079</v>
      </c>
      <c r="B961" s="3">
        <v>1</v>
      </c>
      <c r="E961" s="4">
        <v>4</v>
      </c>
    </row>
    <row r="962" spans="1:5" x14ac:dyDescent="0.25">
      <c r="A962">
        <v>1080</v>
      </c>
      <c r="B962" s="3">
        <v>1</v>
      </c>
      <c r="E962" s="4">
        <v>4</v>
      </c>
    </row>
    <row r="963" spans="1:5" x14ac:dyDescent="0.25">
      <c r="A963">
        <v>1081</v>
      </c>
      <c r="B963" s="3">
        <v>1</v>
      </c>
      <c r="E963" s="4">
        <v>4</v>
      </c>
    </row>
    <row r="964" spans="1:5" x14ac:dyDescent="0.25">
      <c r="A964">
        <v>1082</v>
      </c>
      <c r="B964" s="3">
        <v>1</v>
      </c>
      <c r="E964" s="4">
        <v>4</v>
      </c>
    </row>
    <row r="965" spans="1:5" x14ac:dyDescent="0.25">
      <c r="A965">
        <v>1083</v>
      </c>
      <c r="B965" s="3">
        <v>1</v>
      </c>
      <c r="E965" s="4">
        <v>4</v>
      </c>
    </row>
    <row r="966" spans="1:5" x14ac:dyDescent="0.25">
      <c r="A966">
        <v>1084</v>
      </c>
      <c r="B966" s="3">
        <v>1</v>
      </c>
      <c r="E966" s="4">
        <v>4</v>
      </c>
    </row>
    <row r="967" spans="1:5" x14ac:dyDescent="0.25">
      <c r="A967">
        <v>1085</v>
      </c>
      <c r="B967" s="3">
        <v>1</v>
      </c>
      <c r="E967" s="4">
        <v>4</v>
      </c>
    </row>
    <row r="968" spans="1:5" x14ac:dyDescent="0.25">
      <c r="A968">
        <v>1086</v>
      </c>
      <c r="B968" s="3">
        <v>1</v>
      </c>
      <c r="E968" s="4">
        <v>4</v>
      </c>
    </row>
    <row r="969" spans="1:5" x14ac:dyDescent="0.25">
      <c r="A969">
        <v>1087</v>
      </c>
      <c r="B969" s="3">
        <v>1</v>
      </c>
      <c r="C969" s="5">
        <v>2</v>
      </c>
      <c r="E969" s="4">
        <v>4</v>
      </c>
    </row>
    <row r="970" spans="1:5" x14ac:dyDescent="0.25">
      <c r="A970">
        <v>1088</v>
      </c>
      <c r="B970" s="3">
        <v>1</v>
      </c>
      <c r="C970" s="5">
        <v>2</v>
      </c>
      <c r="E970" s="4">
        <v>4</v>
      </c>
    </row>
    <row r="971" spans="1:5" x14ac:dyDescent="0.25">
      <c r="A971">
        <v>1089</v>
      </c>
      <c r="C971" s="5">
        <v>2</v>
      </c>
    </row>
    <row r="972" spans="1:5" x14ac:dyDescent="0.25">
      <c r="A972">
        <v>1090</v>
      </c>
      <c r="C972" s="5">
        <v>2</v>
      </c>
    </row>
    <row r="973" spans="1:5" x14ac:dyDescent="0.25">
      <c r="A973">
        <v>1091</v>
      </c>
      <c r="C973" s="5">
        <v>2</v>
      </c>
    </row>
    <row r="974" spans="1:5" x14ac:dyDescent="0.25">
      <c r="A974">
        <v>1092</v>
      </c>
      <c r="C974" s="5">
        <v>2</v>
      </c>
    </row>
    <row r="975" spans="1:5" x14ac:dyDescent="0.25">
      <c r="A975">
        <v>1093</v>
      </c>
      <c r="C975" s="5">
        <v>2</v>
      </c>
      <c r="D975" s="2">
        <v>3</v>
      </c>
    </row>
    <row r="976" spans="1:5" x14ac:dyDescent="0.25">
      <c r="A976">
        <v>1094</v>
      </c>
      <c r="C976" s="5">
        <v>2</v>
      </c>
      <c r="D976" s="2">
        <v>3</v>
      </c>
    </row>
    <row r="977" spans="1:5" x14ac:dyDescent="0.25">
      <c r="A977">
        <v>1095</v>
      </c>
      <c r="C977" s="5">
        <v>2</v>
      </c>
      <c r="D977" s="2">
        <v>3</v>
      </c>
    </row>
    <row r="978" spans="1:5" x14ac:dyDescent="0.25">
      <c r="A978">
        <v>1096</v>
      </c>
      <c r="C978" s="5">
        <v>2</v>
      </c>
      <c r="D978" s="2">
        <v>3</v>
      </c>
    </row>
    <row r="979" spans="1:5" x14ac:dyDescent="0.25">
      <c r="A979">
        <v>1097</v>
      </c>
      <c r="C979" s="5">
        <v>2</v>
      </c>
      <c r="D979" s="2">
        <v>3</v>
      </c>
    </row>
    <row r="980" spans="1:5" x14ac:dyDescent="0.25">
      <c r="A980">
        <v>1098</v>
      </c>
      <c r="C980" s="5">
        <v>2</v>
      </c>
      <c r="D980" s="2">
        <v>3</v>
      </c>
    </row>
    <row r="981" spans="1:5" x14ac:dyDescent="0.25">
      <c r="A981">
        <v>1099</v>
      </c>
      <c r="C981" s="5">
        <v>2</v>
      </c>
      <c r="D981" s="2">
        <v>3</v>
      </c>
    </row>
    <row r="982" spans="1:5" x14ac:dyDescent="0.25">
      <c r="A982">
        <v>1100</v>
      </c>
      <c r="C982" s="5">
        <v>2</v>
      </c>
      <c r="D982" s="2">
        <v>3</v>
      </c>
    </row>
    <row r="983" spans="1:5" x14ac:dyDescent="0.25">
      <c r="A983">
        <v>1101</v>
      </c>
      <c r="C983" s="5">
        <v>2</v>
      </c>
      <c r="D983" s="2">
        <v>3</v>
      </c>
      <c r="E983" s="4">
        <v>4</v>
      </c>
    </row>
    <row r="984" spans="1:5" x14ac:dyDescent="0.25">
      <c r="A984">
        <v>1102</v>
      </c>
      <c r="D984" s="2">
        <v>3</v>
      </c>
      <c r="E984" s="4">
        <v>4</v>
      </c>
    </row>
    <row r="985" spans="1:5" x14ac:dyDescent="0.25">
      <c r="A985">
        <v>1103</v>
      </c>
      <c r="D985" s="2">
        <v>3</v>
      </c>
      <c r="E985" s="4">
        <v>4</v>
      </c>
    </row>
    <row r="986" spans="1:5" x14ac:dyDescent="0.25">
      <c r="A986">
        <v>1104</v>
      </c>
      <c r="D986" s="2">
        <v>3</v>
      </c>
      <c r="E986" s="4">
        <v>4</v>
      </c>
    </row>
    <row r="987" spans="1:5" x14ac:dyDescent="0.25">
      <c r="A987">
        <v>1105</v>
      </c>
      <c r="D987" s="2">
        <v>3</v>
      </c>
      <c r="E987" s="4">
        <v>4</v>
      </c>
    </row>
    <row r="988" spans="1:5" x14ac:dyDescent="0.25">
      <c r="A988">
        <v>1106</v>
      </c>
      <c r="D988" s="2">
        <v>3</v>
      </c>
      <c r="E988" s="4">
        <v>4</v>
      </c>
    </row>
    <row r="989" spans="1:5" x14ac:dyDescent="0.25">
      <c r="A989">
        <v>1107</v>
      </c>
      <c r="B989" s="3">
        <v>1</v>
      </c>
      <c r="E989" s="4">
        <v>4</v>
      </c>
    </row>
    <row r="990" spans="1:5" x14ac:dyDescent="0.25">
      <c r="A990">
        <v>1108</v>
      </c>
      <c r="B990" s="3">
        <v>1</v>
      </c>
      <c r="E990" s="4">
        <v>4</v>
      </c>
    </row>
    <row r="991" spans="1:5" x14ac:dyDescent="0.25">
      <c r="A991">
        <v>1109</v>
      </c>
      <c r="B991" s="3">
        <v>1</v>
      </c>
      <c r="E991" s="4">
        <v>4</v>
      </c>
    </row>
    <row r="992" spans="1:5" x14ac:dyDescent="0.25">
      <c r="A992">
        <v>1110</v>
      </c>
      <c r="B992" s="3">
        <v>1</v>
      </c>
      <c r="E992" s="4">
        <v>4</v>
      </c>
    </row>
    <row r="993" spans="1:5" x14ac:dyDescent="0.25">
      <c r="A993">
        <v>1111</v>
      </c>
      <c r="B993" s="3">
        <v>1</v>
      </c>
      <c r="E993" s="4">
        <v>4</v>
      </c>
    </row>
    <row r="994" spans="1:5" x14ac:dyDescent="0.25">
      <c r="A994">
        <v>1112</v>
      </c>
      <c r="B994" s="3">
        <v>1</v>
      </c>
      <c r="E994" s="4">
        <v>4</v>
      </c>
    </row>
    <row r="995" spans="1:5" x14ac:dyDescent="0.25">
      <c r="A995">
        <v>1113</v>
      </c>
      <c r="B995" s="3">
        <v>1</v>
      </c>
      <c r="E995" s="4">
        <v>4</v>
      </c>
    </row>
    <row r="996" spans="1:5" x14ac:dyDescent="0.25">
      <c r="A996">
        <v>1114</v>
      </c>
      <c r="B996" s="3">
        <v>1</v>
      </c>
    </row>
    <row r="997" spans="1:5" x14ac:dyDescent="0.25">
      <c r="A997">
        <v>1115</v>
      </c>
      <c r="B997" s="3">
        <v>1</v>
      </c>
    </row>
    <row r="998" spans="1:5" x14ac:dyDescent="0.25">
      <c r="A998">
        <v>1116</v>
      </c>
      <c r="B998" s="3">
        <v>1</v>
      </c>
    </row>
    <row r="999" spans="1:5" x14ac:dyDescent="0.25">
      <c r="A999">
        <v>1117</v>
      </c>
      <c r="B999" s="3">
        <v>1</v>
      </c>
      <c r="C999" s="5">
        <v>2</v>
      </c>
    </row>
    <row r="1000" spans="1:5" x14ac:dyDescent="0.25">
      <c r="A1000">
        <v>1118</v>
      </c>
      <c r="B1000" s="3">
        <v>1</v>
      </c>
      <c r="C1000" s="5">
        <v>2</v>
      </c>
    </row>
    <row r="1001" spans="1:5" x14ac:dyDescent="0.25">
      <c r="A1001">
        <v>1119</v>
      </c>
      <c r="C1001" s="5">
        <v>2</v>
      </c>
    </row>
    <row r="1002" spans="1:5" x14ac:dyDescent="0.25">
      <c r="A1002">
        <v>1120</v>
      </c>
      <c r="C1002" s="5">
        <v>2</v>
      </c>
    </row>
    <row r="1003" spans="1:5" x14ac:dyDescent="0.25">
      <c r="A1003">
        <v>1121</v>
      </c>
      <c r="C1003" s="5">
        <v>2</v>
      </c>
    </row>
    <row r="1004" spans="1:5" x14ac:dyDescent="0.25">
      <c r="A1004">
        <v>1122</v>
      </c>
      <c r="C1004" s="5">
        <v>2</v>
      </c>
      <c r="D1004" s="2">
        <v>3</v>
      </c>
    </row>
    <row r="1005" spans="1:5" x14ac:dyDescent="0.25">
      <c r="A1005">
        <v>1123</v>
      </c>
      <c r="C1005" s="5">
        <v>2</v>
      </c>
      <c r="D1005" s="2">
        <v>3</v>
      </c>
    </row>
    <row r="1006" spans="1:5" x14ac:dyDescent="0.25">
      <c r="A1006">
        <v>1124</v>
      </c>
      <c r="C1006" s="5">
        <v>2</v>
      </c>
      <c r="D1006" s="2">
        <v>3</v>
      </c>
    </row>
    <row r="1007" spans="1:5" x14ac:dyDescent="0.25">
      <c r="A1007">
        <v>1125</v>
      </c>
      <c r="C1007" s="5">
        <v>2</v>
      </c>
      <c r="D1007" s="2">
        <v>3</v>
      </c>
    </row>
    <row r="1008" spans="1:5" x14ac:dyDescent="0.25">
      <c r="A1008">
        <v>1126</v>
      </c>
      <c r="C1008" s="5">
        <v>2</v>
      </c>
      <c r="D1008" s="2">
        <v>3</v>
      </c>
    </row>
    <row r="1009" spans="1:5" x14ac:dyDescent="0.25">
      <c r="A1009">
        <v>1127</v>
      </c>
      <c r="C1009" s="5">
        <v>2</v>
      </c>
      <c r="D1009" s="2">
        <v>3</v>
      </c>
      <c r="E1009" s="4">
        <v>4</v>
      </c>
    </row>
    <row r="1010" spans="1:5" x14ac:dyDescent="0.25">
      <c r="A1010">
        <v>1128</v>
      </c>
      <c r="D1010" s="2">
        <v>3</v>
      </c>
      <c r="E1010" s="4">
        <v>4</v>
      </c>
    </row>
    <row r="1011" spans="1:5" x14ac:dyDescent="0.25">
      <c r="A1011">
        <v>1129</v>
      </c>
      <c r="D1011" s="2">
        <v>3</v>
      </c>
      <c r="E1011" s="4">
        <v>4</v>
      </c>
    </row>
    <row r="1012" spans="1:5" x14ac:dyDescent="0.25">
      <c r="A1012">
        <v>1130</v>
      </c>
      <c r="D1012" s="2">
        <v>3</v>
      </c>
      <c r="E1012" s="4">
        <v>4</v>
      </c>
    </row>
    <row r="1013" spans="1:5" x14ac:dyDescent="0.25">
      <c r="A1013">
        <v>1131</v>
      </c>
      <c r="E1013" s="4">
        <v>4</v>
      </c>
    </row>
    <row r="1014" spans="1:5" x14ac:dyDescent="0.25">
      <c r="A1014">
        <v>1132</v>
      </c>
      <c r="B1014" s="3">
        <v>1</v>
      </c>
      <c r="E1014" s="4">
        <v>4</v>
      </c>
    </row>
    <row r="1015" spans="1:5" x14ac:dyDescent="0.25">
      <c r="A1015">
        <v>1133</v>
      </c>
      <c r="B1015" s="3">
        <v>1</v>
      </c>
      <c r="E1015" s="4">
        <v>4</v>
      </c>
    </row>
    <row r="1016" spans="1:5" x14ac:dyDescent="0.25">
      <c r="A1016">
        <v>1134</v>
      </c>
      <c r="B1016" s="3">
        <v>1</v>
      </c>
      <c r="E1016" s="4">
        <v>4</v>
      </c>
    </row>
    <row r="1017" spans="1:5" x14ac:dyDescent="0.25">
      <c r="A1017">
        <v>1135</v>
      </c>
      <c r="B1017" s="3">
        <v>1</v>
      </c>
      <c r="E1017" s="4">
        <v>4</v>
      </c>
    </row>
    <row r="1018" spans="1:5" x14ac:dyDescent="0.25">
      <c r="A1018">
        <v>1136</v>
      </c>
      <c r="B1018" s="3">
        <v>1</v>
      </c>
    </row>
    <row r="1019" spans="1:5" x14ac:dyDescent="0.25">
      <c r="A1019">
        <v>1137</v>
      </c>
      <c r="B1019" s="3">
        <v>1</v>
      </c>
    </row>
    <row r="1020" spans="1:5" x14ac:dyDescent="0.25">
      <c r="A1020">
        <v>1138</v>
      </c>
      <c r="B1020" s="3">
        <v>1</v>
      </c>
    </row>
    <row r="1021" spans="1:5" x14ac:dyDescent="0.25">
      <c r="A1021">
        <v>1139</v>
      </c>
      <c r="B1021" s="3">
        <v>1</v>
      </c>
    </row>
    <row r="1022" spans="1:5" x14ac:dyDescent="0.25">
      <c r="A1022">
        <v>1140</v>
      </c>
      <c r="B1022" s="3">
        <v>1</v>
      </c>
      <c r="C1022" s="5">
        <v>2</v>
      </c>
    </row>
    <row r="1023" spans="1:5" x14ac:dyDescent="0.25">
      <c r="A1023">
        <v>1141</v>
      </c>
      <c r="B1023" s="3">
        <v>1</v>
      </c>
      <c r="C1023" s="5">
        <v>2</v>
      </c>
    </row>
    <row r="1024" spans="1:5" x14ac:dyDescent="0.25">
      <c r="A1024">
        <v>1142</v>
      </c>
      <c r="B1024" s="3">
        <v>1</v>
      </c>
      <c r="C1024" s="5">
        <v>2</v>
      </c>
    </row>
    <row r="1025" spans="1:5" x14ac:dyDescent="0.25">
      <c r="A1025">
        <v>1143</v>
      </c>
      <c r="C1025" s="5">
        <v>2</v>
      </c>
    </row>
    <row r="1026" spans="1:5" x14ac:dyDescent="0.25">
      <c r="A1026">
        <v>1144</v>
      </c>
      <c r="C1026" s="5">
        <v>2</v>
      </c>
    </row>
    <row r="1027" spans="1:5" x14ac:dyDescent="0.25">
      <c r="A1027">
        <v>1145</v>
      </c>
      <c r="C1027" s="5">
        <v>2</v>
      </c>
    </row>
    <row r="1028" spans="1:5" x14ac:dyDescent="0.25">
      <c r="A1028">
        <v>1146</v>
      </c>
      <c r="C1028" s="5">
        <v>2</v>
      </c>
    </row>
    <row r="1029" spans="1:5" x14ac:dyDescent="0.25">
      <c r="A1029">
        <v>1147</v>
      </c>
      <c r="C1029" s="5">
        <v>2</v>
      </c>
      <c r="D1029" s="2">
        <v>3</v>
      </c>
    </row>
    <row r="1030" spans="1:5" x14ac:dyDescent="0.25">
      <c r="A1030">
        <v>1148</v>
      </c>
      <c r="C1030" s="5">
        <v>2</v>
      </c>
      <c r="D1030" s="2">
        <v>3</v>
      </c>
    </row>
    <row r="1031" spans="1:5" x14ac:dyDescent="0.25">
      <c r="A1031">
        <v>1149</v>
      </c>
      <c r="C1031" s="5">
        <v>2</v>
      </c>
      <c r="D1031" s="2">
        <v>3</v>
      </c>
    </row>
    <row r="1032" spans="1:5" x14ac:dyDescent="0.25">
      <c r="A1032">
        <v>1150</v>
      </c>
      <c r="D1032" s="2">
        <v>3</v>
      </c>
      <c r="E1032" s="4">
        <v>4</v>
      </c>
    </row>
    <row r="1033" spans="1:5" x14ac:dyDescent="0.25">
      <c r="A1033">
        <v>1151</v>
      </c>
      <c r="D1033" s="2">
        <v>3</v>
      </c>
      <c r="E1033" s="4">
        <v>4</v>
      </c>
    </row>
    <row r="1034" spans="1:5" x14ac:dyDescent="0.25">
      <c r="A1034">
        <v>1152</v>
      </c>
      <c r="D1034" s="2">
        <v>3</v>
      </c>
      <c r="E1034" s="4">
        <v>4</v>
      </c>
    </row>
    <row r="1035" spans="1:5" x14ac:dyDescent="0.25">
      <c r="A1035">
        <v>1153</v>
      </c>
      <c r="D1035" s="2">
        <v>3</v>
      </c>
      <c r="E1035" s="4">
        <v>4</v>
      </c>
    </row>
    <row r="1036" spans="1:5" x14ac:dyDescent="0.25">
      <c r="A1036">
        <v>1154</v>
      </c>
      <c r="D1036" s="2">
        <v>3</v>
      </c>
      <c r="E1036" s="4">
        <v>4</v>
      </c>
    </row>
    <row r="1037" spans="1:5" x14ac:dyDescent="0.25">
      <c r="A1037">
        <v>1155</v>
      </c>
      <c r="B1037" s="3">
        <v>1</v>
      </c>
      <c r="D1037" s="2">
        <v>3</v>
      </c>
      <c r="E1037" s="4">
        <v>4</v>
      </c>
    </row>
    <row r="1038" spans="1:5" x14ac:dyDescent="0.25">
      <c r="A1038">
        <v>1156</v>
      </c>
      <c r="B1038" s="3">
        <v>1</v>
      </c>
      <c r="E1038" s="4">
        <v>4</v>
      </c>
    </row>
    <row r="1039" spans="1:5" x14ac:dyDescent="0.25">
      <c r="A1039">
        <v>1157</v>
      </c>
      <c r="B1039" s="3">
        <v>1</v>
      </c>
      <c r="E1039" s="4">
        <v>4</v>
      </c>
    </row>
    <row r="1040" spans="1:5" x14ac:dyDescent="0.25">
      <c r="A1040">
        <v>1158</v>
      </c>
      <c r="B1040" s="3">
        <v>1</v>
      </c>
      <c r="E1040" s="4">
        <v>4</v>
      </c>
    </row>
    <row r="1041" spans="1:5" x14ac:dyDescent="0.25">
      <c r="A1041">
        <v>1159</v>
      </c>
      <c r="B1041" s="3">
        <v>1</v>
      </c>
      <c r="E1041" s="4">
        <v>4</v>
      </c>
    </row>
    <row r="1042" spans="1:5" x14ac:dyDescent="0.25">
      <c r="A1042">
        <v>1160</v>
      </c>
      <c r="B1042" s="3">
        <v>1</v>
      </c>
    </row>
    <row r="1043" spans="1:5" x14ac:dyDescent="0.25">
      <c r="A1043">
        <v>1161</v>
      </c>
      <c r="B1043" s="3">
        <v>1</v>
      </c>
    </row>
    <row r="1044" spans="1:5" x14ac:dyDescent="0.25">
      <c r="A1044">
        <v>1162</v>
      </c>
      <c r="B1044" s="3">
        <v>1</v>
      </c>
      <c r="C1044" s="5">
        <v>2</v>
      </c>
    </row>
    <row r="1045" spans="1:5" x14ac:dyDescent="0.25">
      <c r="A1045">
        <v>1163</v>
      </c>
      <c r="B1045" s="3">
        <v>1</v>
      </c>
      <c r="C1045" s="5">
        <v>2</v>
      </c>
    </row>
    <row r="1046" spans="1:5" x14ac:dyDescent="0.25">
      <c r="A1046">
        <v>1164</v>
      </c>
      <c r="B1046" s="3">
        <v>1</v>
      </c>
      <c r="C1046" s="5">
        <v>2</v>
      </c>
    </row>
    <row r="1047" spans="1:5" x14ac:dyDescent="0.25">
      <c r="A1047">
        <v>1165</v>
      </c>
      <c r="B1047" s="3">
        <v>1</v>
      </c>
      <c r="C1047" s="5">
        <v>2</v>
      </c>
    </row>
    <row r="1048" spans="1:5" x14ac:dyDescent="0.25">
      <c r="A1048">
        <v>1166</v>
      </c>
      <c r="C1048" s="5">
        <v>2</v>
      </c>
    </row>
    <row r="1049" spans="1:5" x14ac:dyDescent="0.25">
      <c r="A1049">
        <v>1167</v>
      </c>
      <c r="C1049" s="5">
        <v>2</v>
      </c>
    </row>
    <row r="1050" spans="1:5" x14ac:dyDescent="0.25">
      <c r="A1050">
        <v>1168</v>
      </c>
      <c r="C1050" s="5">
        <v>2</v>
      </c>
    </row>
    <row r="1051" spans="1:5" x14ac:dyDescent="0.25">
      <c r="A1051">
        <v>1169</v>
      </c>
      <c r="C1051" s="5">
        <v>2</v>
      </c>
    </row>
    <row r="1052" spans="1:5" x14ac:dyDescent="0.25">
      <c r="A1052">
        <v>1170</v>
      </c>
      <c r="C1052" s="5">
        <v>2</v>
      </c>
      <c r="D1052" s="2">
        <v>3</v>
      </c>
    </row>
    <row r="1053" spans="1:5" x14ac:dyDescent="0.25">
      <c r="A1053">
        <v>1171</v>
      </c>
      <c r="C1053" s="5">
        <v>2</v>
      </c>
      <c r="D1053" s="2">
        <v>3</v>
      </c>
    </row>
    <row r="1054" spans="1:5" x14ac:dyDescent="0.25">
      <c r="A1054">
        <v>1172</v>
      </c>
      <c r="C1054" s="5">
        <v>2</v>
      </c>
      <c r="D1054" s="2">
        <v>3</v>
      </c>
    </row>
    <row r="1055" spans="1:5" x14ac:dyDescent="0.25">
      <c r="A1055">
        <v>1173</v>
      </c>
      <c r="D1055" s="2">
        <v>3</v>
      </c>
      <c r="E1055" s="4">
        <v>4</v>
      </c>
    </row>
    <row r="1056" spans="1:5" x14ac:dyDescent="0.25">
      <c r="A1056">
        <v>1174</v>
      </c>
      <c r="D1056" s="2">
        <v>3</v>
      </c>
      <c r="E1056" s="4">
        <v>4</v>
      </c>
    </row>
    <row r="1057" spans="1:5" x14ac:dyDescent="0.25">
      <c r="A1057">
        <v>1175</v>
      </c>
      <c r="D1057" s="2">
        <v>3</v>
      </c>
      <c r="E1057" s="4">
        <v>4</v>
      </c>
    </row>
    <row r="1058" spans="1:5" x14ac:dyDescent="0.25">
      <c r="A1058">
        <v>1176</v>
      </c>
      <c r="D1058" s="2">
        <v>3</v>
      </c>
      <c r="E1058" s="4">
        <v>4</v>
      </c>
    </row>
    <row r="1059" spans="1:5" x14ac:dyDescent="0.25">
      <c r="A1059">
        <v>1177</v>
      </c>
      <c r="D1059" s="2">
        <v>3</v>
      </c>
      <c r="E1059" s="4">
        <v>4</v>
      </c>
    </row>
    <row r="1060" spans="1:5" x14ac:dyDescent="0.25">
      <c r="A1060">
        <v>1178</v>
      </c>
      <c r="B1060" s="3">
        <v>1</v>
      </c>
      <c r="D1060" s="2">
        <v>3</v>
      </c>
      <c r="E1060" s="4">
        <v>4</v>
      </c>
    </row>
    <row r="1061" spans="1:5" x14ac:dyDescent="0.25">
      <c r="A1061">
        <v>1179</v>
      </c>
      <c r="B1061" s="3">
        <v>1</v>
      </c>
      <c r="D1061" s="2">
        <v>3</v>
      </c>
      <c r="E1061" s="4">
        <v>4</v>
      </c>
    </row>
    <row r="1062" spans="1:5" x14ac:dyDescent="0.25">
      <c r="A1062">
        <v>1180</v>
      </c>
      <c r="B1062" s="3">
        <v>1</v>
      </c>
      <c r="E1062" s="4">
        <v>4</v>
      </c>
    </row>
    <row r="1063" spans="1:5" x14ac:dyDescent="0.25">
      <c r="A1063">
        <v>1181</v>
      </c>
      <c r="B1063" s="3">
        <v>1</v>
      </c>
      <c r="E1063" s="4">
        <v>4</v>
      </c>
    </row>
    <row r="1064" spans="1:5" x14ac:dyDescent="0.25">
      <c r="A1064">
        <v>1182</v>
      </c>
      <c r="B1064" s="3">
        <v>1</v>
      </c>
      <c r="E1064" s="4">
        <v>4</v>
      </c>
    </row>
    <row r="1065" spans="1:5" x14ac:dyDescent="0.25">
      <c r="A1065">
        <v>1183</v>
      </c>
      <c r="B1065" s="3">
        <v>1</v>
      </c>
    </row>
    <row r="1066" spans="1:5" x14ac:dyDescent="0.25">
      <c r="A1066">
        <v>1184</v>
      </c>
      <c r="B1066" s="3">
        <v>1</v>
      </c>
    </row>
    <row r="1067" spans="1:5" x14ac:dyDescent="0.25">
      <c r="A1067">
        <v>1185</v>
      </c>
      <c r="B1067" s="3">
        <v>1</v>
      </c>
      <c r="C1067" s="5">
        <v>2</v>
      </c>
    </row>
    <row r="1068" spans="1:5" x14ac:dyDescent="0.25">
      <c r="A1068">
        <v>1186</v>
      </c>
      <c r="B1068" s="3">
        <v>1</v>
      </c>
      <c r="C1068" s="5">
        <v>2</v>
      </c>
    </row>
    <row r="1069" spans="1:5" x14ac:dyDescent="0.25">
      <c r="A1069">
        <v>1187</v>
      </c>
      <c r="B1069" s="3">
        <v>1</v>
      </c>
      <c r="C1069" s="5">
        <v>2</v>
      </c>
    </row>
    <row r="1070" spans="1:5" x14ac:dyDescent="0.25">
      <c r="A1070">
        <v>1188</v>
      </c>
      <c r="B1070" s="3">
        <v>1</v>
      </c>
      <c r="C1070" s="5">
        <v>2</v>
      </c>
    </row>
    <row r="1071" spans="1:5" x14ac:dyDescent="0.25">
      <c r="A1071">
        <v>1189</v>
      </c>
      <c r="B1071" s="3">
        <v>1</v>
      </c>
      <c r="C1071" s="5">
        <v>2</v>
      </c>
    </row>
    <row r="1072" spans="1:5" x14ac:dyDescent="0.25">
      <c r="A1072">
        <v>1190</v>
      </c>
      <c r="C1072" s="5">
        <v>2</v>
      </c>
    </row>
    <row r="1073" spans="1:5" x14ac:dyDescent="0.25">
      <c r="A1073">
        <v>1191</v>
      </c>
      <c r="C1073" s="5">
        <v>2</v>
      </c>
    </row>
    <row r="1074" spans="1:5" x14ac:dyDescent="0.25">
      <c r="A1074">
        <v>1192</v>
      </c>
      <c r="C1074" s="5">
        <v>2</v>
      </c>
    </row>
    <row r="1075" spans="1:5" x14ac:dyDescent="0.25">
      <c r="A1075">
        <v>1193</v>
      </c>
      <c r="C1075" s="5">
        <v>2</v>
      </c>
    </row>
    <row r="1076" spans="1:5" x14ac:dyDescent="0.25">
      <c r="A1076">
        <v>1194</v>
      </c>
      <c r="C1076" s="5">
        <v>2</v>
      </c>
    </row>
    <row r="1077" spans="1:5" x14ac:dyDescent="0.25">
      <c r="A1077">
        <v>1195</v>
      </c>
      <c r="C1077" s="5">
        <v>2</v>
      </c>
      <c r="D1077" s="2">
        <v>3</v>
      </c>
    </row>
    <row r="1078" spans="1:5" x14ac:dyDescent="0.25">
      <c r="A1078">
        <v>1196</v>
      </c>
      <c r="D1078" s="2">
        <v>3</v>
      </c>
    </row>
    <row r="1079" spans="1:5" x14ac:dyDescent="0.25">
      <c r="A1079">
        <v>1197</v>
      </c>
      <c r="D1079" s="2">
        <v>3</v>
      </c>
      <c r="E1079" s="4">
        <v>4</v>
      </c>
    </row>
    <row r="1080" spans="1:5" x14ac:dyDescent="0.25">
      <c r="A1080">
        <v>1198</v>
      </c>
      <c r="D1080" s="2">
        <v>3</v>
      </c>
      <c r="E1080" s="4">
        <v>4</v>
      </c>
    </row>
    <row r="1081" spans="1:5" x14ac:dyDescent="0.25">
      <c r="A1081">
        <v>1199</v>
      </c>
      <c r="D1081" s="2">
        <v>3</v>
      </c>
      <c r="E1081" s="4">
        <v>4</v>
      </c>
    </row>
    <row r="1082" spans="1:5" x14ac:dyDescent="0.25">
      <c r="A1082">
        <v>1200</v>
      </c>
      <c r="D1082" s="2">
        <v>3</v>
      </c>
      <c r="E1082" s="4">
        <v>4</v>
      </c>
    </row>
    <row r="1083" spans="1:5" x14ac:dyDescent="0.25">
      <c r="A1083">
        <v>1201</v>
      </c>
      <c r="D1083" s="2">
        <v>3</v>
      </c>
      <c r="E1083" s="4">
        <v>4</v>
      </c>
    </row>
    <row r="1084" spans="1:5" x14ac:dyDescent="0.25">
      <c r="A1084">
        <v>1202</v>
      </c>
      <c r="B1084" s="3">
        <v>1</v>
      </c>
      <c r="D1084" s="2">
        <v>3</v>
      </c>
      <c r="E1084" s="4">
        <v>4</v>
      </c>
    </row>
    <row r="1085" spans="1:5" x14ac:dyDescent="0.25">
      <c r="A1085">
        <v>1203</v>
      </c>
      <c r="B1085" s="3">
        <v>1</v>
      </c>
      <c r="D1085" s="2">
        <v>3</v>
      </c>
      <c r="E1085" s="4">
        <v>4</v>
      </c>
    </row>
    <row r="1086" spans="1:5" x14ac:dyDescent="0.25">
      <c r="A1086">
        <v>1204</v>
      </c>
      <c r="B1086" s="3">
        <v>1</v>
      </c>
      <c r="D1086" s="2">
        <v>3</v>
      </c>
      <c r="E1086" s="4">
        <v>4</v>
      </c>
    </row>
    <row r="1087" spans="1:5" x14ac:dyDescent="0.25">
      <c r="A1087">
        <v>1205</v>
      </c>
      <c r="B1087" s="3">
        <v>1</v>
      </c>
      <c r="E1087" s="4">
        <v>4</v>
      </c>
    </row>
    <row r="1088" spans="1:5" x14ac:dyDescent="0.25">
      <c r="A1088">
        <v>1206</v>
      </c>
      <c r="B1088" s="3">
        <v>1</v>
      </c>
      <c r="E1088" s="4">
        <v>4</v>
      </c>
    </row>
    <row r="1089" spans="1:5" x14ac:dyDescent="0.25">
      <c r="A1089">
        <v>1207</v>
      </c>
      <c r="B1089" s="3">
        <v>1</v>
      </c>
    </row>
    <row r="1090" spans="1:5" x14ac:dyDescent="0.25">
      <c r="A1090">
        <v>1208</v>
      </c>
      <c r="B1090" s="3">
        <v>1</v>
      </c>
    </row>
    <row r="1091" spans="1:5" x14ac:dyDescent="0.25">
      <c r="A1091">
        <v>1209</v>
      </c>
      <c r="B1091" s="3">
        <v>1</v>
      </c>
    </row>
    <row r="1092" spans="1:5" x14ac:dyDescent="0.25">
      <c r="A1092">
        <v>1210</v>
      </c>
      <c r="B1092" s="3">
        <v>1</v>
      </c>
    </row>
    <row r="1093" spans="1:5" x14ac:dyDescent="0.25">
      <c r="A1093">
        <v>1211</v>
      </c>
      <c r="B1093" s="3">
        <v>1</v>
      </c>
      <c r="C1093" s="5">
        <v>2</v>
      </c>
    </row>
    <row r="1094" spans="1:5" x14ac:dyDescent="0.25">
      <c r="A1094">
        <v>1212</v>
      </c>
      <c r="B1094" s="3">
        <v>1</v>
      </c>
      <c r="C1094" s="5">
        <v>2</v>
      </c>
    </row>
    <row r="1095" spans="1:5" x14ac:dyDescent="0.25">
      <c r="A1095">
        <v>1213</v>
      </c>
      <c r="B1095" s="3">
        <v>1</v>
      </c>
      <c r="C1095" s="5">
        <v>2</v>
      </c>
    </row>
    <row r="1096" spans="1:5" x14ac:dyDescent="0.25">
      <c r="A1096">
        <v>1214</v>
      </c>
      <c r="C1096" s="5">
        <v>2</v>
      </c>
    </row>
    <row r="1097" spans="1:5" x14ac:dyDescent="0.25">
      <c r="A1097">
        <v>1215</v>
      </c>
      <c r="C1097" s="5">
        <v>2</v>
      </c>
    </row>
    <row r="1098" spans="1:5" x14ac:dyDescent="0.25">
      <c r="A1098">
        <v>1216</v>
      </c>
      <c r="C1098" s="5">
        <v>2</v>
      </c>
    </row>
    <row r="1099" spans="1:5" x14ac:dyDescent="0.25">
      <c r="A1099">
        <v>1217</v>
      </c>
      <c r="C1099" s="5">
        <v>2</v>
      </c>
    </row>
    <row r="1100" spans="1:5" x14ac:dyDescent="0.25">
      <c r="A1100">
        <v>1218</v>
      </c>
      <c r="C1100" s="5">
        <v>2</v>
      </c>
      <c r="D1100" s="2">
        <v>3</v>
      </c>
    </row>
    <row r="1101" spans="1:5" x14ac:dyDescent="0.25">
      <c r="A1101">
        <v>1219</v>
      </c>
      <c r="C1101" s="5">
        <v>2</v>
      </c>
      <c r="D1101" s="2">
        <v>3</v>
      </c>
    </row>
    <row r="1102" spans="1:5" x14ac:dyDescent="0.25">
      <c r="A1102">
        <v>1220</v>
      </c>
      <c r="C1102" s="5">
        <v>2</v>
      </c>
      <c r="D1102" s="2">
        <v>3</v>
      </c>
    </row>
    <row r="1103" spans="1:5" x14ac:dyDescent="0.25">
      <c r="A1103">
        <v>1221</v>
      </c>
      <c r="D1103" s="2">
        <v>3</v>
      </c>
      <c r="E1103" s="4">
        <v>4</v>
      </c>
    </row>
    <row r="1104" spans="1:5" x14ac:dyDescent="0.25">
      <c r="A1104">
        <v>1222</v>
      </c>
      <c r="D1104" s="2">
        <v>3</v>
      </c>
      <c r="E1104" s="4">
        <v>4</v>
      </c>
    </row>
    <row r="1105" spans="1:5" x14ac:dyDescent="0.25">
      <c r="A1105">
        <v>1223</v>
      </c>
      <c r="D1105" s="2">
        <v>3</v>
      </c>
      <c r="E1105" s="4">
        <v>4</v>
      </c>
    </row>
    <row r="1106" spans="1:5" x14ac:dyDescent="0.25">
      <c r="A1106">
        <v>1224</v>
      </c>
      <c r="D1106" s="2">
        <v>3</v>
      </c>
      <c r="E1106" s="4">
        <v>4</v>
      </c>
    </row>
    <row r="1107" spans="1:5" x14ac:dyDescent="0.25">
      <c r="A1107">
        <v>1225</v>
      </c>
      <c r="D1107" s="2">
        <v>3</v>
      </c>
      <c r="E1107" s="4">
        <v>4</v>
      </c>
    </row>
    <row r="1108" spans="1:5" x14ac:dyDescent="0.25">
      <c r="A1108">
        <v>1226</v>
      </c>
      <c r="D1108" s="2">
        <v>3</v>
      </c>
      <c r="E1108" s="4">
        <v>4</v>
      </c>
    </row>
    <row r="1109" spans="1:5" x14ac:dyDescent="0.25">
      <c r="A1109">
        <v>1227</v>
      </c>
      <c r="B1109" s="3">
        <v>1</v>
      </c>
      <c r="D1109" s="2">
        <v>3</v>
      </c>
      <c r="E1109" s="4">
        <v>4</v>
      </c>
    </row>
    <row r="1110" spans="1:5" x14ac:dyDescent="0.25">
      <c r="A1110">
        <v>1228</v>
      </c>
      <c r="B1110" s="3">
        <v>1</v>
      </c>
      <c r="E1110" s="4">
        <v>4</v>
      </c>
    </row>
    <row r="1111" spans="1:5" x14ac:dyDescent="0.25">
      <c r="A1111">
        <v>1229</v>
      </c>
      <c r="B1111" s="3">
        <v>1</v>
      </c>
      <c r="E1111" s="4">
        <v>4</v>
      </c>
    </row>
    <row r="1112" spans="1:5" x14ac:dyDescent="0.25">
      <c r="A1112">
        <v>1230</v>
      </c>
      <c r="B1112" s="3">
        <v>1</v>
      </c>
      <c r="E1112" s="4">
        <v>4</v>
      </c>
    </row>
    <row r="1113" spans="1:5" x14ac:dyDescent="0.25">
      <c r="A1113">
        <v>1231</v>
      </c>
      <c r="B1113" s="3">
        <v>1</v>
      </c>
    </row>
    <row r="1114" spans="1:5" x14ac:dyDescent="0.25">
      <c r="A1114">
        <v>1232</v>
      </c>
      <c r="B1114" s="3">
        <v>1</v>
      </c>
    </row>
    <row r="1115" spans="1:5" x14ac:dyDescent="0.25">
      <c r="A1115">
        <v>1233</v>
      </c>
      <c r="B1115" s="3">
        <v>1</v>
      </c>
    </row>
    <row r="1116" spans="1:5" x14ac:dyDescent="0.25">
      <c r="A1116">
        <v>1234</v>
      </c>
      <c r="B1116" s="3">
        <v>1</v>
      </c>
    </row>
    <row r="1117" spans="1:5" x14ac:dyDescent="0.25">
      <c r="A1117">
        <v>1235</v>
      </c>
      <c r="B1117" s="3">
        <v>1</v>
      </c>
    </row>
    <row r="1118" spans="1:5" x14ac:dyDescent="0.25">
      <c r="A1118">
        <v>1236</v>
      </c>
      <c r="B1118" s="3">
        <v>1</v>
      </c>
      <c r="C1118" s="5">
        <v>2</v>
      </c>
    </row>
    <row r="1119" spans="1:5" x14ac:dyDescent="0.25">
      <c r="A1119">
        <v>1237</v>
      </c>
      <c r="B1119" s="3">
        <v>1</v>
      </c>
      <c r="C1119" s="5">
        <v>2</v>
      </c>
    </row>
    <row r="1120" spans="1:5" x14ac:dyDescent="0.25">
      <c r="A1120">
        <v>1238</v>
      </c>
      <c r="B1120" s="3">
        <v>1</v>
      </c>
      <c r="C1120" s="5">
        <v>2</v>
      </c>
    </row>
    <row r="1121" spans="1:5" x14ac:dyDescent="0.25">
      <c r="A1121">
        <v>1239</v>
      </c>
      <c r="C1121" s="5">
        <v>2</v>
      </c>
    </row>
    <row r="1122" spans="1:5" x14ac:dyDescent="0.25">
      <c r="A1122">
        <v>1240</v>
      </c>
      <c r="C1122" s="5">
        <v>2</v>
      </c>
    </row>
    <row r="1123" spans="1:5" x14ac:dyDescent="0.25">
      <c r="A1123">
        <v>1241</v>
      </c>
      <c r="C1123" s="5">
        <v>2</v>
      </c>
    </row>
    <row r="1124" spans="1:5" x14ac:dyDescent="0.25">
      <c r="A1124">
        <v>1242</v>
      </c>
      <c r="C1124" s="5">
        <v>2</v>
      </c>
      <c r="D1124" s="2">
        <v>3</v>
      </c>
    </row>
    <row r="1125" spans="1:5" x14ac:dyDescent="0.25">
      <c r="A1125">
        <v>1243</v>
      </c>
      <c r="C1125" s="5">
        <v>2</v>
      </c>
      <c r="D1125" s="2">
        <v>3</v>
      </c>
    </row>
    <row r="1126" spans="1:5" x14ac:dyDescent="0.25">
      <c r="A1126">
        <v>1244</v>
      </c>
      <c r="C1126" s="5">
        <v>2</v>
      </c>
      <c r="D1126" s="2">
        <v>3</v>
      </c>
    </row>
    <row r="1127" spans="1:5" x14ac:dyDescent="0.25">
      <c r="A1127">
        <v>1245</v>
      </c>
      <c r="D1127" s="2">
        <v>3</v>
      </c>
      <c r="E1127" s="4">
        <v>4</v>
      </c>
    </row>
    <row r="1128" spans="1:5" x14ac:dyDescent="0.25">
      <c r="A1128">
        <v>1246</v>
      </c>
      <c r="D1128" s="2">
        <v>3</v>
      </c>
      <c r="E1128" s="4">
        <v>4</v>
      </c>
    </row>
    <row r="1129" spans="1:5" x14ac:dyDescent="0.25">
      <c r="A1129">
        <v>1247</v>
      </c>
      <c r="D1129" s="2">
        <v>3</v>
      </c>
      <c r="E1129" s="4">
        <v>4</v>
      </c>
    </row>
    <row r="1130" spans="1:5" x14ac:dyDescent="0.25">
      <c r="A1130">
        <v>1248</v>
      </c>
      <c r="D1130" s="2">
        <v>3</v>
      </c>
      <c r="E1130" s="4">
        <v>4</v>
      </c>
    </row>
    <row r="1131" spans="1:5" x14ac:dyDescent="0.25">
      <c r="A1131">
        <v>1249</v>
      </c>
      <c r="D1131" s="2">
        <v>3</v>
      </c>
      <c r="E1131" s="4">
        <v>4</v>
      </c>
    </row>
    <row r="1132" spans="1:5" x14ac:dyDescent="0.25">
      <c r="A1132">
        <v>1250</v>
      </c>
      <c r="B1132" s="3">
        <v>1</v>
      </c>
      <c r="D1132" s="2">
        <v>3</v>
      </c>
      <c r="E1132" s="4">
        <v>4</v>
      </c>
    </row>
    <row r="1133" spans="1:5" x14ac:dyDescent="0.25">
      <c r="A1133">
        <v>1251</v>
      </c>
      <c r="B1133" s="3">
        <v>1</v>
      </c>
      <c r="E1133" s="4">
        <v>4</v>
      </c>
    </row>
    <row r="1134" spans="1:5" x14ac:dyDescent="0.25">
      <c r="A1134">
        <v>1252</v>
      </c>
      <c r="B1134" s="3">
        <v>1</v>
      </c>
      <c r="E1134" s="4">
        <v>4</v>
      </c>
    </row>
    <row r="1135" spans="1:5" x14ac:dyDescent="0.25">
      <c r="A1135">
        <v>1253</v>
      </c>
      <c r="B1135" s="3">
        <v>1</v>
      </c>
      <c r="E1135" s="4">
        <v>4</v>
      </c>
    </row>
    <row r="1136" spans="1:5" x14ac:dyDescent="0.25">
      <c r="A1136">
        <v>1254</v>
      </c>
      <c r="B1136" s="3">
        <v>1</v>
      </c>
    </row>
    <row r="1137" spans="1:5" x14ac:dyDescent="0.25">
      <c r="A1137">
        <v>1255</v>
      </c>
      <c r="B1137" s="3">
        <v>1</v>
      </c>
    </row>
    <row r="1138" spans="1:5" x14ac:dyDescent="0.25">
      <c r="A1138">
        <v>1256</v>
      </c>
      <c r="B1138" s="3">
        <v>1</v>
      </c>
    </row>
    <row r="1139" spans="1:5" x14ac:dyDescent="0.25">
      <c r="A1139">
        <v>1257</v>
      </c>
      <c r="B1139" s="3">
        <v>1</v>
      </c>
    </row>
    <row r="1140" spans="1:5" x14ac:dyDescent="0.25">
      <c r="A1140">
        <v>1258</v>
      </c>
      <c r="B1140" s="3">
        <v>1</v>
      </c>
      <c r="C1140" s="5">
        <v>2</v>
      </c>
    </row>
    <row r="1141" spans="1:5" x14ac:dyDescent="0.25">
      <c r="A1141">
        <v>1259</v>
      </c>
      <c r="B1141" s="3">
        <v>1</v>
      </c>
      <c r="C1141" s="5">
        <v>2</v>
      </c>
    </row>
    <row r="1142" spans="1:5" x14ac:dyDescent="0.25">
      <c r="A1142">
        <v>1260</v>
      </c>
      <c r="B1142" s="3">
        <v>1</v>
      </c>
      <c r="C1142" s="5">
        <v>2</v>
      </c>
    </row>
    <row r="1143" spans="1:5" x14ac:dyDescent="0.25">
      <c r="A1143">
        <v>1261</v>
      </c>
      <c r="B1143" s="3">
        <v>1</v>
      </c>
      <c r="C1143" s="5">
        <v>2</v>
      </c>
    </row>
    <row r="1144" spans="1:5" x14ac:dyDescent="0.25">
      <c r="A1144">
        <v>1262</v>
      </c>
      <c r="C1144" s="5">
        <v>2</v>
      </c>
    </row>
    <row r="1145" spans="1:5" x14ac:dyDescent="0.25">
      <c r="A1145">
        <v>1263</v>
      </c>
      <c r="C1145" s="5">
        <v>2</v>
      </c>
    </row>
    <row r="1146" spans="1:5" x14ac:dyDescent="0.25">
      <c r="A1146">
        <v>1264</v>
      </c>
      <c r="C1146" s="5">
        <v>2</v>
      </c>
    </row>
    <row r="1147" spans="1:5" x14ac:dyDescent="0.25">
      <c r="A1147">
        <v>1265</v>
      </c>
      <c r="C1147" s="5">
        <v>2</v>
      </c>
    </row>
    <row r="1148" spans="1:5" x14ac:dyDescent="0.25">
      <c r="A1148">
        <v>1266</v>
      </c>
      <c r="C1148" s="5">
        <v>2</v>
      </c>
      <c r="D1148" s="2">
        <v>3</v>
      </c>
    </row>
    <row r="1149" spans="1:5" x14ac:dyDescent="0.25">
      <c r="A1149">
        <v>1267</v>
      </c>
      <c r="C1149" s="5">
        <v>2</v>
      </c>
      <c r="D1149" s="2">
        <v>3</v>
      </c>
    </row>
    <row r="1150" spans="1:5" x14ac:dyDescent="0.25">
      <c r="A1150">
        <v>1268</v>
      </c>
      <c r="D1150" s="2">
        <v>3</v>
      </c>
    </row>
    <row r="1151" spans="1:5" x14ac:dyDescent="0.25">
      <c r="A1151">
        <v>1269</v>
      </c>
      <c r="D1151" s="2">
        <v>3</v>
      </c>
      <c r="E1151" s="4">
        <v>4</v>
      </c>
    </row>
    <row r="1152" spans="1:5" x14ac:dyDescent="0.25">
      <c r="A1152">
        <v>1270</v>
      </c>
      <c r="D1152" s="2">
        <v>3</v>
      </c>
      <c r="E1152" s="4">
        <v>4</v>
      </c>
    </row>
    <row r="1153" spans="1:5" x14ac:dyDescent="0.25">
      <c r="A1153">
        <v>1271</v>
      </c>
      <c r="D1153" s="2">
        <v>3</v>
      </c>
      <c r="E1153" s="4">
        <v>4</v>
      </c>
    </row>
    <row r="1154" spans="1:5" x14ac:dyDescent="0.25">
      <c r="A1154">
        <v>1272</v>
      </c>
      <c r="D1154" s="2">
        <v>3</v>
      </c>
      <c r="E1154" s="4">
        <v>4</v>
      </c>
    </row>
    <row r="1155" spans="1:5" x14ac:dyDescent="0.25">
      <c r="A1155">
        <v>1273</v>
      </c>
      <c r="B1155" s="3">
        <v>1</v>
      </c>
      <c r="D1155" s="2">
        <v>3</v>
      </c>
      <c r="E1155" s="4">
        <v>4</v>
      </c>
    </row>
    <row r="1156" spans="1:5" x14ac:dyDescent="0.25">
      <c r="A1156">
        <v>1274</v>
      </c>
      <c r="B1156" s="3">
        <v>1</v>
      </c>
      <c r="D1156" s="2">
        <v>3</v>
      </c>
      <c r="E1156" s="4">
        <v>4</v>
      </c>
    </row>
    <row r="1157" spans="1:5" x14ac:dyDescent="0.25">
      <c r="A1157">
        <v>1275</v>
      </c>
      <c r="B1157" s="3">
        <v>1</v>
      </c>
      <c r="E1157" s="4">
        <v>4</v>
      </c>
    </row>
    <row r="1158" spans="1:5" x14ac:dyDescent="0.25">
      <c r="A1158">
        <v>1276</v>
      </c>
      <c r="B1158" s="3">
        <v>1</v>
      </c>
      <c r="E1158" s="4">
        <v>4</v>
      </c>
    </row>
    <row r="1159" spans="1:5" x14ac:dyDescent="0.25">
      <c r="A1159">
        <v>1277</v>
      </c>
      <c r="B1159" s="3">
        <v>1</v>
      </c>
      <c r="E1159" s="4">
        <v>4</v>
      </c>
    </row>
    <row r="1160" spans="1:5" x14ac:dyDescent="0.25">
      <c r="A1160">
        <v>1278</v>
      </c>
      <c r="B1160" s="3">
        <v>1</v>
      </c>
      <c r="E1160" s="4">
        <v>4</v>
      </c>
    </row>
    <row r="1161" spans="1:5" x14ac:dyDescent="0.25">
      <c r="A1161">
        <v>1279</v>
      </c>
      <c r="B1161" s="3">
        <v>1</v>
      </c>
    </row>
    <row r="1162" spans="1:5" x14ac:dyDescent="0.25">
      <c r="A1162">
        <v>1280</v>
      </c>
      <c r="B1162" s="3">
        <v>1</v>
      </c>
    </row>
    <row r="1163" spans="1:5" x14ac:dyDescent="0.25">
      <c r="A1163">
        <v>1281</v>
      </c>
      <c r="B1163" s="3">
        <v>1</v>
      </c>
    </row>
    <row r="1164" spans="1:5" x14ac:dyDescent="0.25">
      <c r="A1164">
        <v>1282</v>
      </c>
      <c r="B1164" s="3">
        <v>1</v>
      </c>
      <c r="C1164" s="5">
        <v>2</v>
      </c>
    </row>
    <row r="1165" spans="1:5" x14ac:dyDescent="0.25">
      <c r="A1165">
        <v>1283</v>
      </c>
      <c r="B1165" s="3">
        <v>1</v>
      </c>
      <c r="C1165" s="5">
        <v>2</v>
      </c>
    </row>
    <row r="1166" spans="1:5" x14ac:dyDescent="0.25">
      <c r="A1166">
        <v>1284</v>
      </c>
      <c r="B1166" s="3">
        <v>1</v>
      </c>
      <c r="C1166" s="5">
        <v>2</v>
      </c>
    </row>
    <row r="1167" spans="1:5" x14ac:dyDescent="0.25">
      <c r="A1167">
        <v>1285</v>
      </c>
      <c r="B1167" s="3">
        <v>1</v>
      </c>
      <c r="C1167" s="5">
        <v>2</v>
      </c>
    </row>
    <row r="1168" spans="1:5" x14ac:dyDescent="0.25">
      <c r="A1168">
        <v>1286</v>
      </c>
      <c r="C1168" s="5">
        <v>2</v>
      </c>
    </row>
    <row r="1169" spans="1:5" x14ac:dyDescent="0.25">
      <c r="A1169">
        <v>1287</v>
      </c>
      <c r="C1169" s="5">
        <v>2</v>
      </c>
    </row>
    <row r="1170" spans="1:5" x14ac:dyDescent="0.25">
      <c r="A1170">
        <v>1288</v>
      </c>
      <c r="C1170" s="5">
        <v>2</v>
      </c>
    </row>
    <row r="1171" spans="1:5" x14ac:dyDescent="0.25">
      <c r="A1171">
        <v>1289</v>
      </c>
      <c r="C1171" s="5">
        <v>2</v>
      </c>
      <c r="D1171" s="2">
        <v>3</v>
      </c>
    </row>
    <row r="1172" spans="1:5" x14ac:dyDescent="0.25">
      <c r="A1172">
        <v>1290</v>
      </c>
      <c r="C1172" s="5">
        <v>2</v>
      </c>
      <c r="D1172" s="2">
        <v>3</v>
      </c>
    </row>
    <row r="1173" spans="1:5" x14ac:dyDescent="0.25">
      <c r="A1173">
        <v>1291</v>
      </c>
      <c r="C1173" s="5">
        <v>2</v>
      </c>
      <c r="D1173" s="2">
        <v>3</v>
      </c>
    </row>
    <row r="1174" spans="1:5" x14ac:dyDescent="0.25">
      <c r="A1174">
        <v>1292</v>
      </c>
      <c r="C1174" s="5">
        <v>2</v>
      </c>
      <c r="D1174" s="2">
        <v>3</v>
      </c>
    </row>
    <row r="1175" spans="1:5" x14ac:dyDescent="0.25">
      <c r="A1175">
        <v>1293</v>
      </c>
      <c r="C1175" s="5">
        <v>2</v>
      </c>
      <c r="D1175" s="2">
        <v>3</v>
      </c>
      <c r="E1175" s="4">
        <v>4</v>
      </c>
    </row>
    <row r="1176" spans="1:5" x14ac:dyDescent="0.25">
      <c r="A1176">
        <v>1294</v>
      </c>
      <c r="D1176" s="2">
        <v>3</v>
      </c>
      <c r="E1176" s="4">
        <v>4</v>
      </c>
    </row>
    <row r="1177" spans="1:5" x14ac:dyDescent="0.25">
      <c r="A1177">
        <v>1295</v>
      </c>
      <c r="D1177" s="2">
        <v>3</v>
      </c>
      <c r="E1177" s="4">
        <v>4</v>
      </c>
    </row>
    <row r="1178" spans="1:5" x14ac:dyDescent="0.25">
      <c r="A1178">
        <v>1296</v>
      </c>
      <c r="D1178" s="2">
        <v>3</v>
      </c>
      <c r="E1178" s="4">
        <v>4</v>
      </c>
    </row>
    <row r="1179" spans="1:5" x14ac:dyDescent="0.25">
      <c r="A1179">
        <v>1297</v>
      </c>
      <c r="D1179" s="2">
        <v>3</v>
      </c>
      <c r="E1179" s="4">
        <v>4</v>
      </c>
    </row>
    <row r="1180" spans="1:5" x14ac:dyDescent="0.25">
      <c r="A1180">
        <v>1298</v>
      </c>
      <c r="B1180" s="3">
        <v>1</v>
      </c>
      <c r="D1180" s="2">
        <v>3</v>
      </c>
      <c r="E1180" s="4">
        <v>4</v>
      </c>
    </row>
    <row r="1181" spans="1:5" x14ac:dyDescent="0.25">
      <c r="A1181">
        <v>1299</v>
      </c>
      <c r="B1181" s="3">
        <v>1</v>
      </c>
      <c r="D1181" s="2">
        <v>3</v>
      </c>
      <c r="E1181" s="4">
        <v>4</v>
      </c>
    </row>
    <row r="1182" spans="1:5" x14ac:dyDescent="0.25">
      <c r="A1182">
        <v>1300</v>
      </c>
      <c r="B1182" s="3">
        <v>1</v>
      </c>
      <c r="E1182" s="4">
        <v>4</v>
      </c>
    </row>
    <row r="1183" spans="1:5" x14ac:dyDescent="0.25">
      <c r="A1183">
        <v>1301</v>
      </c>
      <c r="B1183" s="3">
        <v>1</v>
      </c>
      <c r="E1183" s="4">
        <v>4</v>
      </c>
    </row>
    <row r="1184" spans="1:5" x14ac:dyDescent="0.25">
      <c r="A1184">
        <v>1302</v>
      </c>
      <c r="B1184" s="3">
        <v>1</v>
      </c>
      <c r="E1184" s="4">
        <v>4</v>
      </c>
    </row>
    <row r="1185" spans="1:5" x14ac:dyDescent="0.25">
      <c r="A1185">
        <v>1303</v>
      </c>
      <c r="B1185" s="3">
        <v>1</v>
      </c>
      <c r="E1185" s="4">
        <v>4</v>
      </c>
    </row>
    <row r="1186" spans="1:5" x14ac:dyDescent="0.25">
      <c r="A1186">
        <v>1304</v>
      </c>
      <c r="B1186" s="3">
        <v>1</v>
      </c>
      <c r="E1186" s="4">
        <v>4</v>
      </c>
    </row>
    <row r="1187" spans="1:5" x14ac:dyDescent="0.25">
      <c r="A1187">
        <v>1305</v>
      </c>
      <c r="B1187" s="3">
        <v>1</v>
      </c>
    </row>
    <row r="1188" spans="1:5" x14ac:dyDescent="0.25">
      <c r="A1188">
        <v>1306</v>
      </c>
      <c r="B1188" s="3">
        <v>1</v>
      </c>
    </row>
    <row r="1189" spans="1:5" x14ac:dyDescent="0.25">
      <c r="A1189">
        <v>1307</v>
      </c>
      <c r="B1189" s="3">
        <v>1</v>
      </c>
    </row>
    <row r="1190" spans="1:5" x14ac:dyDescent="0.25">
      <c r="A1190">
        <v>1308</v>
      </c>
      <c r="B1190" s="3">
        <v>1</v>
      </c>
    </row>
    <row r="1191" spans="1:5" x14ac:dyDescent="0.25">
      <c r="A1191">
        <v>1309</v>
      </c>
      <c r="B1191" s="3">
        <v>1</v>
      </c>
      <c r="C1191" s="5">
        <v>2</v>
      </c>
    </row>
    <row r="1192" spans="1:5" x14ac:dyDescent="0.25">
      <c r="A1192">
        <v>1310</v>
      </c>
      <c r="B1192" s="3">
        <v>1</v>
      </c>
      <c r="C1192" s="5">
        <v>2</v>
      </c>
    </row>
    <row r="1193" spans="1:5" x14ac:dyDescent="0.25">
      <c r="A1193">
        <v>1311</v>
      </c>
      <c r="B1193" s="3">
        <v>1</v>
      </c>
      <c r="C1193" s="5">
        <v>2</v>
      </c>
    </row>
    <row r="1194" spans="1:5" x14ac:dyDescent="0.25">
      <c r="A1194">
        <v>1312</v>
      </c>
      <c r="C1194" s="5">
        <v>2</v>
      </c>
    </row>
    <row r="1195" spans="1:5" x14ac:dyDescent="0.25">
      <c r="A1195">
        <v>1313</v>
      </c>
      <c r="C1195" s="5">
        <v>2</v>
      </c>
    </row>
    <row r="1196" spans="1:5" x14ac:dyDescent="0.25">
      <c r="A1196">
        <v>1314</v>
      </c>
      <c r="C1196" s="5">
        <v>2</v>
      </c>
      <c r="D1196" s="2">
        <v>3</v>
      </c>
    </row>
    <row r="1197" spans="1:5" x14ac:dyDescent="0.25">
      <c r="A1197">
        <v>1315</v>
      </c>
      <c r="C1197" s="5">
        <v>2</v>
      </c>
      <c r="D1197" s="2">
        <v>3</v>
      </c>
    </row>
    <row r="1198" spans="1:5" x14ac:dyDescent="0.25">
      <c r="A1198">
        <v>1316</v>
      </c>
      <c r="C1198" s="5">
        <v>2</v>
      </c>
      <c r="D1198" s="2">
        <v>3</v>
      </c>
    </row>
    <row r="1199" spans="1:5" x14ac:dyDescent="0.25">
      <c r="A1199">
        <v>1317</v>
      </c>
      <c r="C1199" s="5">
        <v>2</v>
      </c>
      <c r="D1199" s="2">
        <v>3</v>
      </c>
    </row>
    <row r="1200" spans="1:5" x14ac:dyDescent="0.25">
      <c r="A1200">
        <v>1318</v>
      </c>
      <c r="C1200" s="5">
        <v>2</v>
      </c>
      <c r="D1200" s="2">
        <v>3</v>
      </c>
    </row>
    <row r="1201" spans="1:5" x14ac:dyDescent="0.25">
      <c r="A1201">
        <v>1319</v>
      </c>
      <c r="C1201" s="5">
        <v>2</v>
      </c>
      <c r="D1201" s="2">
        <v>3</v>
      </c>
    </row>
    <row r="1202" spans="1:5" x14ac:dyDescent="0.25">
      <c r="A1202">
        <v>1320</v>
      </c>
      <c r="C1202" s="5">
        <v>2</v>
      </c>
      <c r="D1202" s="2">
        <v>3</v>
      </c>
      <c r="E1202" s="4">
        <v>4</v>
      </c>
    </row>
    <row r="1203" spans="1:5" x14ac:dyDescent="0.25">
      <c r="A1203">
        <v>1321</v>
      </c>
      <c r="D1203" s="2">
        <v>3</v>
      </c>
      <c r="E1203" s="4">
        <v>4</v>
      </c>
    </row>
    <row r="1204" spans="1:5" x14ac:dyDescent="0.25">
      <c r="A1204">
        <v>1322</v>
      </c>
      <c r="D1204" s="2">
        <v>3</v>
      </c>
      <c r="E1204" s="4">
        <v>4</v>
      </c>
    </row>
    <row r="1205" spans="1:5" x14ac:dyDescent="0.25">
      <c r="A1205">
        <v>1323</v>
      </c>
      <c r="D1205" s="2">
        <v>3</v>
      </c>
      <c r="E1205" s="4">
        <v>4</v>
      </c>
    </row>
    <row r="1206" spans="1:5" x14ac:dyDescent="0.25">
      <c r="A1206">
        <v>1324</v>
      </c>
      <c r="B1206" s="3">
        <v>1</v>
      </c>
      <c r="D1206" s="2">
        <v>3</v>
      </c>
      <c r="E1206" s="4">
        <v>4</v>
      </c>
    </row>
    <row r="1207" spans="1:5" x14ac:dyDescent="0.25">
      <c r="A1207">
        <v>1325</v>
      </c>
      <c r="B1207" s="3">
        <v>1</v>
      </c>
      <c r="D1207" s="2">
        <v>3</v>
      </c>
      <c r="E1207" s="4">
        <v>4</v>
      </c>
    </row>
    <row r="1208" spans="1:5" x14ac:dyDescent="0.25">
      <c r="A1208">
        <v>1326</v>
      </c>
      <c r="B1208" s="3">
        <v>1</v>
      </c>
      <c r="E1208" s="4">
        <v>4</v>
      </c>
    </row>
    <row r="1209" spans="1:5" x14ac:dyDescent="0.25">
      <c r="A1209">
        <v>1327</v>
      </c>
      <c r="B1209" s="3">
        <v>1</v>
      </c>
      <c r="E1209" s="4">
        <v>4</v>
      </c>
    </row>
    <row r="1210" spans="1:5" x14ac:dyDescent="0.25">
      <c r="A1210">
        <v>1328</v>
      </c>
      <c r="B1210" s="3">
        <v>1</v>
      </c>
      <c r="E1210" s="4">
        <v>4</v>
      </c>
    </row>
    <row r="1211" spans="1:5" x14ac:dyDescent="0.25">
      <c r="A1211">
        <v>1329</v>
      </c>
      <c r="B1211" s="3">
        <v>1</v>
      </c>
      <c r="E1211" s="4">
        <v>4</v>
      </c>
    </row>
    <row r="1212" spans="1:5" x14ac:dyDescent="0.25">
      <c r="A1212">
        <v>1330</v>
      </c>
      <c r="B1212" s="3">
        <v>1</v>
      </c>
      <c r="E1212" s="4">
        <v>4</v>
      </c>
    </row>
    <row r="1213" spans="1:5" x14ac:dyDescent="0.25">
      <c r="A1213">
        <v>1331</v>
      </c>
      <c r="B1213" s="3">
        <v>1</v>
      </c>
      <c r="E1213" s="4">
        <v>4</v>
      </c>
    </row>
    <row r="1214" spans="1:5" x14ac:dyDescent="0.25">
      <c r="A1214">
        <v>1332</v>
      </c>
      <c r="B1214" s="3">
        <v>1</v>
      </c>
      <c r="E1214" s="4">
        <v>4</v>
      </c>
    </row>
    <row r="1215" spans="1:5" x14ac:dyDescent="0.25">
      <c r="A1215">
        <v>1333</v>
      </c>
      <c r="B1215" s="3">
        <v>1</v>
      </c>
      <c r="E1215" s="4">
        <v>4</v>
      </c>
    </row>
    <row r="1216" spans="1:5" x14ac:dyDescent="0.25">
      <c r="A1216">
        <v>1334</v>
      </c>
      <c r="B1216" s="3">
        <v>1</v>
      </c>
      <c r="E1216" s="4">
        <v>4</v>
      </c>
    </row>
    <row r="1217" spans="1:5" x14ac:dyDescent="0.25">
      <c r="A1217">
        <v>1335</v>
      </c>
      <c r="B1217" s="3">
        <v>1</v>
      </c>
      <c r="E1217" s="4">
        <v>4</v>
      </c>
    </row>
    <row r="1218" spans="1:5" x14ac:dyDescent="0.25">
      <c r="A1218">
        <v>1336</v>
      </c>
      <c r="B1218" s="3">
        <v>1</v>
      </c>
    </row>
    <row r="1219" spans="1:5" x14ac:dyDescent="0.25">
      <c r="A1219">
        <v>1337</v>
      </c>
      <c r="B1219" s="3">
        <v>1</v>
      </c>
    </row>
    <row r="1220" spans="1:5" x14ac:dyDescent="0.25">
      <c r="A1220">
        <v>1338</v>
      </c>
      <c r="B1220" s="3">
        <v>1</v>
      </c>
      <c r="C1220" s="5">
        <v>2</v>
      </c>
    </row>
    <row r="1221" spans="1:5" x14ac:dyDescent="0.25">
      <c r="A1221">
        <v>1339</v>
      </c>
      <c r="B1221" s="3">
        <v>1</v>
      </c>
      <c r="C1221" s="5">
        <v>2</v>
      </c>
    </row>
    <row r="1222" spans="1:5" x14ac:dyDescent="0.25">
      <c r="A1222">
        <v>1340</v>
      </c>
      <c r="B1222" s="3">
        <v>1</v>
      </c>
      <c r="C1222" s="5">
        <v>2</v>
      </c>
      <c r="D1222" s="2">
        <v>3</v>
      </c>
    </row>
    <row r="1223" spans="1:5" x14ac:dyDescent="0.25">
      <c r="A1223">
        <v>1341</v>
      </c>
      <c r="B1223" s="3">
        <v>1</v>
      </c>
      <c r="C1223" s="5">
        <v>2</v>
      </c>
      <c r="D1223" s="2">
        <v>3</v>
      </c>
    </row>
    <row r="1224" spans="1:5" x14ac:dyDescent="0.25">
      <c r="A1224">
        <v>1342</v>
      </c>
      <c r="C1224" s="5">
        <v>2</v>
      </c>
      <c r="D1224" s="2">
        <v>3</v>
      </c>
    </row>
    <row r="1225" spans="1:5" x14ac:dyDescent="0.25">
      <c r="A1225">
        <v>1343</v>
      </c>
      <c r="C1225" s="5">
        <v>2</v>
      </c>
      <c r="D1225" s="2">
        <v>3</v>
      </c>
    </row>
    <row r="1226" spans="1:5" x14ac:dyDescent="0.25">
      <c r="A1226">
        <v>1344</v>
      </c>
      <c r="C1226" s="5">
        <v>2</v>
      </c>
      <c r="D1226" s="2">
        <v>3</v>
      </c>
    </row>
    <row r="1227" spans="1:5" x14ac:dyDescent="0.25">
      <c r="A1227">
        <v>1345</v>
      </c>
      <c r="C1227" s="5">
        <v>2</v>
      </c>
      <c r="D1227" s="2">
        <v>3</v>
      </c>
    </row>
    <row r="1228" spans="1:5" x14ac:dyDescent="0.25">
      <c r="A1228">
        <v>1346</v>
      </c>
      <c r="C1228" s="5">
        <v>2</v>
      </c>
      <c r="D1228" s="2">
        <v>3</v>
      </c>
    </row>
    <row r="1229" spans="1:5" x14ac:dyDescent="0.25">
      <c r="A1229">
        <v>1347</v>
      </c>
      <c r="C1229" s="5">
        <v>2</v>
      </c>
      <c r="D1229" s="2">
        <v>3</v>
      </c>
    </row>
    <row r="1230" spans="1:5" x14ac:dyDescent="0.25">
      <c r="A1230">
        <v>1348</v>
      </c>
      <c r="C1230" s="5">
        <v>2</v>
      </c>
      <c r="D1230" s="2">
        <v>3</v>
      </c>
    </row>
    <row r="1231" spans="1:5" x14ac:dyDescent="0.25">
      <c r="A1231">
        <v>1349</v>
      </c>
      <c r="C1231" s="5">
        <v>2</v>
      </c>
      <c r="D1231" s="2">
        <v>3</v>
      </c>
    </row>
    <row r="1232" spans="1:5" x14ac:dyDescent="0.25">
      <c r="A1232">
        <v>1350</v>
      </c>
      <c r="C1232" s="5">
        <v>2</v>
      </c>
      <c r="D1232" s="2">
        <v>3</v>
      </c>
    </row>
    <row r="1233" spans="1:6" x14ac:dyDescent="0.25">
      <c r="A1233">
        <v>1351</v>
      </c>
      <c r="C1233" s="5">
        <v>2</v>
      </c>
      <c r="D1233" s="2">
        <v>3</v>
      </c>
    </row>
    <row r="1234" spans="1:6" x14ac:dyDescent="0.25">
      <c r="A1234">
        <v>1352</v>
      </c>
      <c r="C1234" s="5">
        <v>2</v>
      </c>
      <c r="D1234" s="2">
        <v>3</v>
      </c>
    </row>
    <row r="1235" spans="1:6" x14ac:dyDescent="0.25">
      <c r="A1235">
        <v>1353</v>
      </c>
      <c r="C1235" s="5">
        <v>2</v>
      </c>
      <c r="D1235" s="2">
        <v>3</v>
      </c>
      <c r="E1235" s="4">
        <v>4</v>
      </c>
    </row>
    <row r="1236" spans="1:6" x14ac:dyDescent="0.25">
      <c r="A1236">
        <v>1354</v>
      </c>
      <c r="B1236" s="3">
        <v>1</v>
      </c>
      <c r="C1236" s="5">
        <v>2</v>
      </c>
      <c r="D1236" s="2">
        <v>3</v>
      </c>
      <c r="E1236" s="4">
        <v>4</v>
      </c>
    </row>
    <row r="1237" spans="1:6" x14ac:dyDescent="0.25">
      <c r="A1237">
        <v>1355</v>
      </c>
      <c r="B1237" s="3">
        <v>1</v>
      </c>
      <c r="C1237" s="5">
        <v>2</v>
      </c>
      <c r="D1237" s="2">
        <v>3</v>
      </c>
      <c r="E1237" s="4">
        <v>4</v>
      </c>
    </row>
    <row r="1238" spans="1:6" x14ac:dyDescent="0.25">
      <c r="A1238">
        <v>1356</v>
      </c>
      <c r="B1238" s="3">
        <v>1</v>
      </c>
      <c r="C1238" s="5">
        <v>2</v>
      </c>
      <c r="D1238" s="2">
        <v>3</v>
      </c>
      <c r="E1238" s="4">
        <v>4</v>
      </c>
    </row>
    <row r="1239" spans="1:6" x14ac:dyDescent="0.25">
      <c r="A1239">
        <v>1357</v>
      </c>
      <c r="B1239" s="3">
        <v>1</v>
      </c>
      <c r="D1239" s="2">
        <v>3</v>
      </c>
      <c r="E1239" s="4">
        <v>4</v>
      </c>
    </row>
    <row r="1240" spans="1:6" x14ac:dyDescent="0.25">
      <c r="A1240">
        <v>1358</v>
      </c>
      <c r="B1240" s="3">
        <v>1</v>
      </c>
      <c r="D1240" s="2">
        <v>3</v>
      </c>
      <c r="E1240" s="4">
        <v>4</v>
      </c>
      <c r="F1240" t="s">
        <v>22</v>
      </c>
    </row>
    <row r="1241" spans="1:6" x14ac:dyDescent="0.25">
      <c r="A1241">
        <v>1389</v>
      </c>
    </row>
    <row r="1242" spans="1:6" x14ac:dyDescent="0.25">
      <c r="A1242">
        <v>1390</v>
      </c>
    </row>
    <row r="1243" spans="1:6" x14ac:dyDescent="0.25">
      <c r="A1243">
        <v>1391</v>
      </c>
      <c r="F1243" t="s">
        <v>22</v>
      </c>
    </row>
    <row r="1244" spans="1:6" x14ac:dyDescent="0.25">
      <c r="A1244">
        <v>1392</v>
      </c>
      <c r="C1244" s="5">
        <v>2</v>
      </c>
    </row>
    <row r="1245" spans="1:6" x14ac:dyDescent="0.25">
      <c r="A1245">
        <v>1393</v>
      </c>
      <c r="C1245" s="5">
        <v>2</v>
      </c>
    </row>
    <row r="1246" spans="1:6" x14ac:dyDescent="0.25">
      <c r="A1246">
        <v>1394</v>
      </c>
      <c r="C1246" s="5">
        <v>2</v>
      </c>
    </row>
    <row r="1247" spans="1:6" x14ac:dyDescent="0.25">
      <c r="A1247">
        <v>1395</v>
      </c>
      <c r="C1247" s="5">
        <v>2</v>
      </c>
    </row>
    <row r="1248" spans="1:6" x14ac:dyDescent="0.25">
      <c r="A1248">
        <v>1396</v>
      </c>
      <c r="C1248" s="5">
        <v>2</v>
      </c>
    </row>
    <row r="1249" spans="1:5" x14ac:dyDescent="0.25">
      <c r="A1249">
        <v>1397</v>
      </c>
      <c r="C1249" s="5">
        <v>2</v>
      </c>
    </row>
    <row r="1250" spans="1:5" x14ac:dyDescent="0.25">
      <c r="A1250">
        <v>1398</v>
      </c>
      <c r="C1250" s="5">
        <v>2</v>
      </c>
    </row>
    <row r="1251" spans="1:5" x14ac:dyDescent="0.25">
      <c r="A1251">
        <v>1399</v>
      </c>
      <c r="C1251" s="5">
        <v>2</v>
      </c>
    </row>
    <row r="1252" spans="1:5" x14ac:dyDescent="0.25">
      <c r="A1252">
        <v>1400</v>
      </c>
      <c r="C1252" s="5">
        <v>2</v>
      </c>
      <c r="D1252" s="2">
        <v>3</v>
      </c>
    </row>
    <row r="1253" spans="1:5" x14ac:dyDescent="0.25">
      <c r="A1253">
        <v>1401</v>
      </c>
      <c r="C1253" s="5">
        <v>2</v>
      </c>
      <c r="D1253" s="2">
        <v>3</v>
      </c>
    </row>
    <row r="1254" spans="1:5" x14ac:dyDescent="0.25">
      <c r="A1254">
        <v>1402</v>
      </c>
      <c r="C1254" s="5">
        <v>2</v>
      </c>
      <c r="D1254" s="2">
        <v>3</v>
      </c>
    </row>
    <row r="1255" spans="1:5" x14ac:dyDescent="0.25">
      <c r="A1255">
        <v>1403</v>
      </c>
      <c r="C1255" s="5">
        <v>2</v>
      </c>
      <c r="D1255" s="2">
        <v>3</v>
      </c>
      <c r="E1255" s="4">
        <v>4</v>
      </c>
    </row>
    <row r="1256" spans="1:5" x14ac:dyDescent="0.25">
      <c r="A1256">
        <v>1404</v>
      </c>
      <c r="C1256" s="5">
        <v>2</v>
      </c>
      <c r="D1256" s="2">
        <v>3</v>
      </c>
      <c r="E1256" s="4">
        <v>4</v>
      </c>
    </row>
    <row r="1257" spans="1:5" x14ac:dyDescent="0.25">
      <c r="A1257">
        <v>1405</v>
      </c>
      <c r="D1257" s="2">
        <v>3</v>
      </c>
      <c r="E1257" s="4">
        <v>4</v>
      </c>
    </row>
    <row r="1258" spans="1:5" x14ac:dyDescent="0.25">
      <c r="A1258">
        <v>1406</v>
      </c>
      <c r="D1258" s="2">
        <v>3</v>
      </c>
      <c r="E1258" s="4">
        <v>4</v>
      </c>
    </row>
    <row r="1259" spans="1:5" x14ac:dyDescent="0.25">
      <c r="A1259">
        <v>1407</v>
      </c>
      <c r="D1259" s="2">
        <v>3</v>
      </c>
      <c r="E1259" s="4">
        <v>4</v>
      </c>
    </row>
    <row r="1260" spans="1:5" x14ac:dyDescent="0.25">
      <c r="A1260">
        <v>1408</v>
      </c>
      <c r="D1260" s="2">
        <v>3</v>
      </c>
      <c r="E1260" s="4">
        <v>4</v>
      </c>
    </row>
    <row r="1261" spans="1:5" x14ac:dyDescent="0.25">
      <c r="A1261">
        <v>1409</v>
      </c>
      <c r="D1261" s="2">
        <v>3</v>
      </c>
      <c r="E1261" s="4">
        <v>4</v>
      </c>
    </row>
    <row r="1262" spans="1:5" x14ac:dyDescent="0.25">
      <c r="A1262">
        <v>1410</v>
      </c>
      <c r="B1262" s="3">
        <v>1</v>
      </c>
      <c r="D1262" s="2">
        <v>3</v>
      </c>
      <c r="E1262" s="4">
        <v>4</v>
      </c>
    </row>
    <row r="1263" spans="1:5" x14ac:dyDescent="0.25">
      <c r="A1263">
        <v>1411</v>
      </c>
      <c r="B1263" s="3">
        <v>1</v>
      </c>
      <c r="E1263" s="4">
        <v>4</v>
      </c>
    </row>
    <row r="1264" spans="1:5" x14ac:dyDescent="0.25">
      <c r="A1264">
        <v>1412</v>
      </c>
      <c r="B1264" s="3">
        <v>1</v>
      </c>
      <c r="E1264" s="4">
        <v>4</v>
      </c>
    </row>
    <row r="1265" spans="1:5" x14ac:dyDescent="0.25">
      <c r="A1265">
        <v>1413</v>
      </c>
      <c r="B1265" s="3">
        <v>1</v>
      </c>
      <c r="E1265" s="4">
        <v>4</v>
      </c>
    </row>
    <row r="1266" spans="1:5" x14ac:dyDescent="0.25">
      <c r="A1266">
        <v>1414</v>
      </c>
      <c r="B1266" s="3">
        <v>1</v>
      </c>
      <c r="E1266" s="4">
        <v>4</v>
      </c>
    </row>
    <row r="1267" spans="1:5" x14ac:dyDescent="0.25">
      <c r="A1267">
        <v>1415</v>
      </c>
      <c r="B1267" s="3">
        <v>1</v>
      </c>
      <c r="E1267" s="4">
        <v>4</v>
      </c>
    </row>
    <row r="1268" spans="1:5" x14ac:dyDescent="0.25">
      <c r="A1268">
        <v>1416</v>
      </c>
      <c r="B1268" s="3">
        <v>1</v>
      </c>
    </row>
    <row r="1269" spans="1:5" x14ac:dyDescent="0.25">
      <c r="A1269">
        <v>1417</v>
      </c>
      <c r="B1269" s="3">
        <v>1</v>
      </c>
    </row>
    <row r="1270" spans="1:5" x14ac:dyDescent="0.25">
      <c r="A1270">
        <v>1418</v>
      </c>
      <c r="B1270" s="3">
        <v>1</v>
      </c>
    </row>
    <row r="1271" spans="1:5" x14ac:dyDescent="0.25">
      <c r="A1271">
        <v>1419</v>
      </c>
      <c r="B1271" s="3">
        <v>1</v>
      </c>
      <c r="C1271" s="5">
        <v>2</v>
      </c>
    </row>
    <row r="1272" spans="1:5" x14ac:dyDescent="0.25">
      <c r="A1272">
        <v>1420</v>
      </c>
      <c r="B1272" s="3">
        <v>1</v>
      </c>
      <c r="C1272" s="5">
        <v>2</v>
      </c>
    </row>
    <row r="1273" spans="1:5" x14ac:dyDescent="0.25">
      <c r="A1273">
        <v>1421</v>
      </c>
      <c r="B1273" s="3">
        <v>1</v>
      </c>
      <c r="C1273" s="5">
        <v>2</v>
      </c>
    </row>
    <row r="1274" spans="1:5" x14ac:dyDescent="0.25">
      <c r="A1274">
        <v>1422</v>
      </c>
      <c r="B1274" s="3">
        <v>1</v>
      </c>
      <c r="C1274" s="5">
        <v>2</v>
      </c>
    </row>
    <row r="1275" spans="1:5" x14ac:dyDescent="0.25">
      <c r="A1275">
        <v>1423</v>
      </c>
      <c r="C1275" s="5">
        <v>2</v>
      </c>
    </row>
    <row r="1276" spans="1:5" x14ac:dyDescent="0.25">
      <c r="A1276">
        <v>1424</v>
      </c>
      <c r="C1276" s="5">
        <v>2</v>
      </c>
    </row>
    <row r="1277" spans="1:5" x14ac:dyDescent="0.25">
      <c r="A1277">
        <v>1425</v>
      </c>
      <c r="C1277" s="5">
        <v>2</v>
      </c>
    </row>
    <row r="1278" spans="1:5" x14ac:dyDescent="0.25">
      <c r="A1278">
        <v>1426</v>
      </c>
      <c r="C1278" s="5">
        <v>2</v>
      </c>
      <c r="D1278" s="2">
        <v>3</v>
      </c>
    </row>
    <row r="1279" spans="1:5" x14ac:dyDescent="0.25">
      <c r="A1279">
        <v>1427</v>
      </c>
      <c r="C1279" s="5">
        <v>2</v>
      </c>
      <c r="D1279" s="2">
        <v>3</v>
      </c>
    </row>
    <row r="1280" spans="1:5" x14ac:dyDescent="0.25">
      <c r="A1280">
        <v>1428</v>
      </c>
      <c r="C1280" s="5">
        <v>2</v>
      </c>
      <c r="D1280" s="2">
        <v>3</v>
      </c>
    </row>
    <row r="1281" spans="1:5" x14ac:dyDescent="0.25">
      <c r="A1281">
        <v>1429</v>
      </c>
      <c r="C1281" s="5">
        <v>2</v>
      </c>
      <c r="D1281" s="2">
        <v>3</v>
      </c>
      <c r="E1281" s="4">
        <v>4</v>
      </c>
    </row>
    <row r="1282" spans="1:5" x14ac:dyDescent="0.25">
      <c r="A1282">
        <v>1430</v>
      </c>
      <c r="D1282" s="2">
        <v>3</v>
      </c>
      <c r="E1282" s="4">
        <v>4</v>
      </c>
    </row>
    <row r="1283" spans="1:5" x14ac:dyDescent="0.25">
      <c r="A1283">
        <v>1431</v>
      </c>
      <c r="D1283" s="2">
        <v>3</v>
      </c>
      <c r="E1283" s="4">
        <v>4</v>
      </c>
    </row>
    <row r="1284" spans="1:5" x14ac:dyDescent="0.25">
      <c r="A1284">
        <v>1432</v>
      </c>
      <c r="D1284" s="2">
        <v>3</v>
      </c>
      <c r="E1284" s="4">
        <v>4</v>
      </c>
    </row>
    <row r="1285" spans="1:5" x14ac:dyDescent="0.25">
      <c r="A1285">
        <v>1433</v>
      </c>
      <c r="D1285" s="2">
        <v>3</v>
      </c>
      <c r="E1285" s="4">
        <v>4</v>
      </c>
    </row>
    <row r="1286" spans="1:5" x14ac:dyDescent="0.25">
      <c r="A1286">
        <v>1434</v>
      </c>
      <c r="D1286" s="2">
        <v>3</v>
      </c>
      <c r="E1286" s="4">
        <v>4</v>
      </c>
    </row>
    <row r="1287" spans="1:5" x14ac:dyDescent="0.25">
      <c r="A1287">
        <v>1435</v>
      </c>
      <c r="E1287" s="4">
        <v>4</v>
      </c>
    </row>
    <row r="1288" spans="1:5" x14ac:dyDescent="0.25">
      <c r="A1288">
        <v>1436</v>
      </c>
      <c r="B1288" s="3">
        <v>1</v>
      </c>
      <c r="E1288" s="4">
        <v>4</v>
      </c>
    </row>
    <row r="1289" spans="1:5" x14ac:dyDescent="0.25">
      <c r="A1289">
        <v>1437</v>
      </c>
      <c r="B1289" s="3">
        <v>1</v>
      </c>
      <c r="E1289" s="4">
        <v>4</v>
      </c>
    </row>
    <row r="1290" spans="1:5" x14ac:dyDescent="0.25">
      <c r="A1290">
        <v>1438</v>
      </c>
      <c r="B1290" s="3">
        <v>1</v>
      </c>
      <c r="E1290" s="4">
        <v>4</v>
      </c>
    </row>
    <row r="1291" spans="1:5" x14ac:dyDescent="0.25">
      <c r="A1291">
        <v>1439</v>
      </c>
      <c r="B1291" s="3">
        <v>1</v>
      </c>
    </row>
    <row r="1292" spans="1:5" x14ac:dyDescent="0.25">
      <c r="A1292">
        <v>1440</v>
      </c>
      <c r="B1292" s="3">
        <v>1</v>
      </c>
    </row>
    <row r="1293" spans="1:5" x14ac:dyDescent="0.25">
      <c r="A1293">
        <v>1441</v>
      </c>
      <c r="B1293" s="3">
        <v>1</v>
      </c>
    </row>
    <row r="1294" spans="1:5" x14ac:dyDescent="0.25">
      <c r="A1294">
        <v>1442</v>
      </c>
      <c r="B1294" s="3">
        <v>1</v>
      </c>
    </row>
    <row r="1295" spans="1:5" x14ac:dyDescent="0.25">
      <c r="A1295">
        <v>1443</v>
      </c>
      <c r="B1295" s="3">
        <v>1</v>
      </c>
    </row>
    <row r="1296" spans="1:5" x14ac:dyDescent="0.25">
      <c r="A1296">
        <v>1444</v>
      </c>
      <c r="B1296" s="3">
        <v>1</v>
      </c>
      <c r="C1296" s="5">
        <v>2</v>
      </c>
    </row>
    <row r="1297" spans="1:5" x14ac:dyDescent="0.25">
      <c r="A1297">
        <v>1445</v>
      </c>
      <c r="B1297" s="3">
        <v>1</v>
      </c>
      <c r="C1297" s="5">
        <v>2</v>
      </c>
    </row>
    <row r="1298" spans="1:5" x14ac:dyDescent="0.25">
      <c r="A1298">
        <v>1446</v>
      </c>
      <c r="C1298" s="5">
        <v>2</v>
      </c>
    </row>
    <row r="1299" spans="1:5" x14ac:dyDescent="0.25">
      <c r="A1299">
        <v>1447</v>
      </c>
      <c r="C1299" s="5">
        <v>2</v>
      </c>
    </row>
    <row r="1300" spans="1:5" x14ac:dyDescent="0.25">
      <c r="A1300">
        <v>1448</v>
      </c>
      <c r="C1300" s="5">
        <v>2</v>
      </c>
    </row>
    <row r="1301" spans="1:5" x14ac:dyDescent="0.25">
      <c r="A1301">
        <v>1449</v>
      </c>
      <c r="C1301" s="5">
        <v>2</v>
      </c>
    </row>
    <row r="1302" spans="1:5" x14ac:dyDescent="0.25">
      <c r="A1302">
        <v>1450</v>
      </c>
      <c r="C1302" s="5">
        <v>2</v>
      </c>
      <c r="D1302" s="2">
        <v>3</v>
      </c>
    </row>
    <row r="1303" spans="1:5" x14ac:dyDescent="0.25">
      <c r="A1303">
        <v>1451</v>
      </c>
      <c r="C1303" s="5">
        <v>2</v>
      </c>
      <c r="D1303" s="2">
        <v>3</v>
      </c>
    </row>
    <row r="1304" spans="1:5" x14ac:dyDescent="0.25">
      <c r="A1304">
        <v>1452</v>
      </c>
      <c r="C1304" s="5">
        <v>2</v>
      </c>
      <c r="D1304" s="2">
        <v>3</v>
      </c>
    </row>
    <row r="1305" spans="1:5" x14ac:dyDescent="0.25">
      <c r="A1305">
        <v>1453</v>
      </c>
      <c r="D1305" s="2">
        <v>3</v>
      </c>
      <c r="E1305" s="4">
        <v>4</v>
      </c>
    </row>
    <row r="1306" spans="1:5" x14ac:dyDescent="0.25">
      <c r="A1306">
        <v>1454</v>
      </c>
      <c r="D1306" s="2">
        <v>3</v>
      </c>
      <c r="E1306" s="4">
        <v>4</v>
      </c>
    </row>
    <row r="1307" spans="1:5" x14ac:dyDescent="0.25">
      <c r="A1307">
        <v>1455</v>
      </c>
      <c r="D1307" s="2">
        <v>3</v>
      </c>
      <c r="E1307" s="4">
        <v>4</v>
      </c>
    </row>
    <row r="1308" spans="1:5" x14ac:dyDescent="0.25">
      <c r="A1308">
        <v>1456</v>
      </c>
      <c r="D1308" s="2">
        <v>3</v>
      </c>
      <c r="E1308" s="4">
        <v>4</v>
      </c>
    </row>
    <row r="1309" spans="1:5" x14ac:dyDescent="0.25">
      <c r="A1309">
        <v>1457</v>
      </c>
      <c r="D1309" s="2">
        <v>3</v>
      </c>
      <c r="E1309" s="4">
        <v>4</v>
      </c>
    </row>
    <row r="1310" spans="1:5" x14ac:dyDescent="0.25">
      <c r="A1310">
        <v>1458</v>
      </c>
      <c r="B1310" s="3">
        <v>1</v>
      </c>
      <c r="D1310" s="2">
        <v>3</v>
      </c>
      <c r="E1310" s="4">
        <v>4</v>
      </c>
    </row>
    <row r="1311" spans="1:5" x14ac:dyDescent="0.25">
      <c r="A1311">
        <v>1459</v>
      </c>
      <c r="B1311" s="3">
        <v>1</v>
      </c>
      <c r="E1311" s="4">
        <v>4</v>
      </c>
    </row>
    <row r="1312" spans="1:5" x14ac:dyDescent="0.25">
      <c r="A1312">
        <v>1460</v>
      </c>
      <c r="B1312" s="3">
        <v>1</v>
      </c>
      <c r="E1312" s="4">
        <v>4</v>
      </c>
    </row>
    <row r="1313" spans="1:5" x14ac:dyDescent="0.25">
      <c r="A1313">
        <v>1461</v>
      </c>
      <c r="B1313" s="3">
        <v>1</v>
      </c>
      <c r="E1313" s="4">
        <v>4</v>
      </c>
    </row>
    <row r="1314" spans="1:5" x14ac:dyDescent="0.25">
      <c r="A1314">
        <v>1462</v>
      </c>
      <c r="B1314" s="3">
        <v>1</v>
      </c>
      <c r="E1314" s="4">
        <v>4</v>
      </c>
    </row>
    <row r="1315" spans="1:5" x14ac:dyDescent="0.25">
      <c r="A1315">
        <v>1463</v>
      </c>
      <c r="B1315" s="3">
        <v>1</v>
      </c>
    </row>
    <row r="1316" spans="1:5" x14ac:dyDescent="0.25">
      <c r="A1316">
        <v>1464</v>
      </c>
      <c r="B1316" s="3">
        <v>1</v>
      </c>
    </row>
    <row r="1317" spans="1:5" x14ac:dyDescent="0.25">
      <c r="A1317">
        <v>1465</v>
      </c>
      <c r="B1317" s="3">
        <v>1</v>
      </c>
    </row>
    <row r="1318" spans="1:5" x14ac:dyDescent="0.25">
      <c r="A1318">
        <v>1466</v>
      </c>
      <c r="B1318" s="3">
        <v>1</v>
      </c>
      <c r="C1318" s="5">
        <v>2</v>
      </c>
    </row>
    <row r="1319" spans="1:5" x14ac:dyDescent="0.25">
      <c r="A1319">
        <v>1467</v>
      </c>
      <c r="B1319" s="3">
        <v>1</v>
      </c>
      <c r="C1319" s="5">
        <v>2</v>
      </c>
    </row>
    <row r="1320" spans="1:5" x14ac:dyDescent="0.25">
      <c r="A1320">
        <v>1468</v>
      </c>
      <c r="B1320" s="3">
        <v>1</v>
      </c>
      <c r="C1320" s="5">
        <v>2</v>
      </c>
    </row>
    <row r="1321" spans="1:5" x14ac:dyDescent="0.25">
      <c r="A1321">
        <v>1469</v>
      </c>
      <c r="C1321" s="5">
        <v>2</v>
      </c>
    </row>
    <row r="1322" spans="1:5" x14ac:dyDescent="0.25">
      <c r="A1322">
        <v>1470</v>
      </c>
      <c r="C1322" s="5">
        <v>2</v>
      </c>
    </row>
    <row r="1323" spans="1:5" x14ac:dyDescent="0.25">
      <c r="A1323">
        <v>1471</v>
      </c>
      <c r="C1323" s="5">
        <v>2</v>
      </c>
    </row>
    <row r="1324" spans="1:5" x14ac:dyDescent="0.25">
      <c r="A1324">
        <v>1472</v>
      </c>
      <c r="C1324" s="5">
        <v>2</v>
      </c>
    </row>
    <row r="1325" spans="1:5" x14ac:dyDescent="0.25">
      <c r="A1325">
        <v>1473</v>
      </c>
      <c r="C1325" s="5">
        <v>2</v>
      </c>
    </row>
    <row r="1326" spans="1:5" x14ac:dyDescent="0.25">
      <c r="A1326">
        <v>1474</v>
      </c>
      <c r="C1326" s="5">
        <v>2</v>
      </c>
      <c r="D1326" s="2">
        <v>3</v>
      </c>
    </row>
    <row r="1327" spans="1:5" x14ac:dyDescent="0.25">
      <c r="A1327">
        <v>1475</v>
      </c>
      <c r="C1327" s="5">
        <v>2</v>
      </c>
      <c r="D1327" s="2">
        <v>3</v>
      </c>
    </row>
    <row r="1328" spans="1:5" x14ac:dyDescent="0.25">
      <c r="A1328">
        <v>1476</v>
      </c>
      <c r="D1328" s="2">
        <v>3</v>
      </c>
      <c r="E1328" s="4">
        <v>4</v>
      </c>
    </row>
    <row r="1329" spans="1:5" x14ac:dyDescent="0.25">
      <c r="A1329">
        <v>1477</v>
      </c>
      <c r="D1329" s="2">
        <v>3</v>
      </c>
      <c r="E1329" s="4">
        <v>4</v>
      </c>
    </row>
    <row r="1330" spans="1:5" x14ac:dyDescent="0.25">
      <c r="A1330">
        <v>1478</v>
      </c>
      <c r="D1330" s="2">
        <v>3</v>
      </c>
      <c r="E1330" s="4">
        <v>4</v>
      </c>
    </row>
    <row r="1331" spans="1:5" x14ac:dyDescent="0.25">
      <c r="A1331">
        <v>1479</v>
      </c>
      <c r="D1331" s="2">
        <v>3</v>
      </c>
      <c r="E1331" s="4">
        <v>4</v>
      </c>
    </row>
    <row r="1332" spans="1:5" x14ac:dyDescent="0.25">
      <c r="A1332">
        <v>1480</v>
      </c>
      <c r="D1332" s="2">
        <v>3</v>
      </c>
      <c r="E1332" s="4">
        <v>4</v>
      </c>
    </row>
    <row r="1333" spans="1:5" x14ac:dyDescent="0.25">
      <c r="A1333">
        <v>1481</v>
      </c>
      <c r="B1333" s="3">
        <v>1</v>
      </c>
      <c r="D1333" s="2">
        <v>3</v>
      </c>
      <c r="E1333" s="4">
        <v>4</v>
      </c>
    </row>
    <row r="1334" spans="1:5" x14ac:dyDescent="0.25">
      <c r="A1334">
        <v>1482</v>
      </c>
      <c r="B1334" s="3">
        <v>1</v>
      </c>
      <c r="D1334" s="2">
        <v>3</v>
      </c>
      <c r="E1334" s="4">
        <v>4</v>
      </c>
    </row>
    <row r="1335" spans="1:5" x14ac:dyDescent="0.25">
      <c r="A1335">
        <v>1483</v>
      </c>
      <c r="B1335" s="3">
        <v>1</v>
      </c>
      <c r="E1335" s="4">
        <v>4</v>
      </c>
    </row>
    <row r="1336" spans="1:5" x14ac:dyDescent="0.25">
      <c r="A1336">
        <v>1484</v>
      </c>
      <c r="B1336" s="3">
        <v>1</v>
      </c>
      <c r="E1336" s="4">
        <v>4</v>
      </c>
    </row>
    <row r="1337" spans="1:5" x14ac:dyDescent="0.25">
      <c r="A1337">
        <v>1485</v>
      </c>
      <c r="B1337" s="3">
        <v>1</v>
      </c>
    </row>
    <row r="1338" spans="1:5" x14ac:dyDescent="0.25">
      <c r="A1338">
        <v>1486</v>
      </c>
      <c r="B1338" s="3">
        <v>1</v>
      </c>
    </row>
    <row r="1339" spans="1:5" x14ac:dyDescent="0.25">
      <c r="A1339">
        <v>1487</v>
      </c>
      <c r="B1339" s="3">
        <v>1</v>
      </c>
    </row>
    <row r="1340" spans="1:5" x14ac:dyDescent="0.25">
      <c r="A1340">
        <v>1488</v>
      </c>
      <c r="B1340" s="3">
        <v>1</v>
      </c>
      <c r="C1340" s="5">
        <v>2</v>
      </c>
    </row>
    <row r="1341" spans="1:5" x14ac:dyDescent="0.25">
      <c r="A1341">
        <v>1489</v>
      </c>
      <c r="B1341" s="3">
        <v>1</v>
      </c>
      <c r="C1341" s="5">
        <v>2</v>
      </c>
    </row>
    <row r="1342" spans="1:5" x14ac:dyDescent="0.25">
      <c r="A1342">
        <v>1490</v>
      </c>
      <c r="B1342" s="3">
        <v>1</v>
      </c>
      <c r="C1342" s="5">
        <v>2</v>
      </c>
    </row>
    <row r="1343" spans="1:5" x14ac:dyDescent="0.25">
      <c r="A1343">
        <v>1491</v>
      </c>
      <c r="B1343" s="3">
        <v>1</v>
      </c>
      <c r="C1343" s="5">
        <v>2</v>
      </c>
    </row>
    <row r="1344" spans="1:5" x14ac:dyDescent="0.25">
      <c r="A1344">
        <v>1492</v>
      </c>
      <c r="C1344" s="5">
        <v>2</v>
      </c>
    </row>
    <row r="1345" spans="1:5" x14ac:dyDescent="0.25">
      <c r="A1345">
        <v>1493</v>
      </c>
      <c r="C1345" s="5">
        <v>2</v>
      </c>
    </row>
    <row r="1346" spans="1:5" x14ac:dyDescent="0.25">
      <c r="A1346">
        <v>1494</v>
      </c>
      <c r="C1346" s="5">
        <v>2</v>
      </c>
    </row>
    <row r="1347" spans="1:5" x14ac:dyDescent="0.25">
      <c r="A1347">
        <v>1495</v>
      </c>
      <c r="C1347" s="5">
        <v>2</v>
      </c>
    </row>
    <row r="1348" spans="1:5" x14ac:dyDescent="0.25">
      <c r="A1348">
        <v>1496</v>
      </c>
      <c r="C1348" s="5">
        <v>2</v>
      </c>
    </row>
    <row r="1349" spans="1:5" x14ac:dyDescent="0.25">
      <c r="A1349">
        <v>1497</v>
      </c>
      <c r="C1349" s="5">
        <v>2</v>
      </c>
      <c r="D1349" s="2">
        <v>3</v>
      </c>
    </row>
    <row r="1350" spans="1:5" x14ac:dyDescent="0.25">
      <c r="A1350">
        <v>1498</v>
      </c>
      <c r="D1350" s="2">
        <v>3</v>
      </c>
    </row>
    <row r="1351" spans="1:5" x14ac:dyDescent="0.25">
      <c r="A1351">
        <v>1499</v>
      </c>
      <c r="D1351" s="2">
        <v>3</v>
      </c>
      <c r="E1351" s="4">
        <v>4</v>
      </c>
    </row>
    <row r="1352" spans="1:5" x14ac:dyDescent="0.25">
      <c r="A1352">
        <v>1500</v>
      </c>
      <c r="D1352" s="2">
        <v>3</v>
      </c>
      <c r="E1352" s="4">
        <v>4</v>
      </c>
    </row>
    <row r="1353" spans="1:5" x14ac:dyDescent="0.25">
      <c r="A1353">
        <v>1501</v>
      </c>
      <c r="D1353" s="2">
        <v>3</v>
      </c>
      <c r="E1353" s="4">
        <v>4</v>
      </c>
    </row>
    <row r="1354" spans="1:5" x14ac:dyDescent="0.25">
      <c r="A1354">
        <v>1502</v>
      </c>
      <c r="D1354" s="2">
        <v>3</v>
      </c>
      <c r="E1354" s="4">
        <v>4</v>
      </c>
    </row>
    <row r="1355" spans="1:5" x14ac:dyDescent="0.25">
      <c r="A1355">
        <v>1503</v>
      </c>
      <c r="D1355" s="2">
        <v>3</v>
      </c>
      <c r="E1355" s="4">
        <v>4</v>
      </c>
    </row>
    <row r="1356" spans="1:5" x14ac:dyDescent="0.25">
      <c r="A1356">
        <v>1504</v>
      </c>
      <c r="B1356" s="3">
        <v>1</v>
      </c>
      <c r="D1356" s="2">
        <v>3</v>
      </c>
      <c r="E1356" s="4">
        <v>4</v>
      </c>
    </row>
    <row r="1357" spans="1:5" x14ac:dyDescent="0.25">
      <c r="A1357">
        <v>1505</v>
      </c>
      <c r="B1357" s="3">
        <v>1</v>
      </c>
      <c r="D1357" s="2">
        <v>3</v>
      </c>
      <c r="E1357" s="4">
        <v>4</v>
      </c>
    </row>
    <row r="1358" spans="1:5" x14ac:dyDescent="0.25">
      <c r="A1358">
        <v>1506</v>
      </c>
      <c r="B1358" s="3">
        <v>1</v>
      </c>
      <c r="E1358" s="4">
        <v>4</v>
      </c>
    </row>
    <row r="1359" spans="1:5" x14ac:dyDescent="0.25">
      <c r="A1359">
        <v>1507</v>
      </c>
      <c r="B1359" s="3">
        <v>1</v>
      </c>
      <c r="E1359" s="4">
        <v>4</v>
      </c>
    </row>
    <row r="1360" spans="1:5" x14ac:dyDescent="0.25">
      <c r="A1360">
        <v>1508</v>
      </c>
      <c r="B1360" s="3">
        <v>1</v>
      </c>
    </row>
    <row r="1361" spans="1:5" x14ac:dyDescent="0.25">
      <c r="A1361">
        <v>1509</v>
      </c>
      <c r="B1361" s="3">
        <v>1</v>
      </c>
    </row>
    <row r="1362" spans="1:5" x14ac:dyDescent="0.25">
      <c r="A1362">
        <v>1510</v>
      </c>
      <c r="B1362" s="3">
        <v>1</v>
      </c>
    </row>
    <row r="1363" spans="1:5" x14ac:dyDescent="0.25">
      <c r="A1363">
        <v>1511</v>
      </c>
      <c r="B1363" s="3">
        <v>1</v>
      </c>
    </row>
    <row r="1364" spans="1:5" x14ac:dyDescent="0.25">
      <c r="A1364">
        <v>1512</v>
      </c>
      <c r="B1364" s="3">
        <v>1</v>
      </c>
      <c r="C1364" s="5">
        <v>2</v>
      </c>
    </row>
    <row r="1365" spans="1:5" x14ac:dyDescent="0.25">
      <c r="A1365">
        <v>1513</v>
      </c>
      <c r="B1365" s="3">
        <v>1</v>
      </c>
      <c r="C1365" s="5">
        <v>2</v>
      </c>
    </row>
    <row r="1366" spans="1:5" x14ac:dyDescent="0.25">
      <c r="A1366">
        <v>1514</v>
      </c>
      <c r="B1366" s="3">
        <v>1</v>
      </c>
      <c r="C1366" s="5">
        <v>2</v>
      </c>
    </row>
    <row r="1367" spans="1:5" x14ac:dyDescent="0.25">
      <c r="A1367">
        <v>1515</v>
      </c>
      <c r="C1367" s="5">
        <v>2</v>
      </c>
    </row>
    <row r="1368" spans="1:5" x14ac:dyDescent="0.25">
      <c r="A1368">
        <v>1516</v>
      </c>
      <c r="C1368" s="5">
        <v>2</v>
      </c>
    </row>
    <row r="1369" spans="1:5" x14ac:dyDescent="0.25">
      <c r="A1369">
        <v>1517</v>
      </c>
      <c r="C1369" s="5">
        <v>2</v>
      </c>
    </row>
    <row r="1370" spans="1:5" x14ac:dyDescent="0.25">
      <c r="A1370">
        <v>1518</v>
      </c>
      <c r="C1370" s="5">
        <v>2</v>
      </c>
    </row>
    <row r="1371" spans="1:5" x14ac:dyDescent="0.25">
      <c r="A1371">
        <v>1519</v>
      </c>
      <c r="C1371" s="5">
        <v>2</v>
      </c>
    </row>
    <row r="1372" spans="1:5" x14ac:dyDescent="0.25">
      <c r="A1372">
        <v>1520</v>
      </c>
      <c r="C1372" s="5">
        <v>2</v>
      </c>
      <c r="D1372" s="2">
        <v>3</v>
      </c>
    </row>
    <row r="1373" spans="1:5" x14ac:dyDescent="0.25">
      <c r="A1373">
        <v>1521</v>
      </c>
      <c r="C1373" s="5">
        <v>2</v>
      </c>
      <c r="D1373" s="2">
        <v>3</v>
      </c>
    </row>
    <row r="1374" spans="1:5" x14ac:dyDescent="0.25">
      <c r="A1374">
        <v>1522</v>
      </c>
      <c r="D1374" s="2">
        <v>3</v>
      </c>
      <c r="E1374" s="4">
        <v>4</v>
      </c>
    </row>
    <row r="1375" spans="1:5" x14ac:dyDescent="0.25">
      <c r="A1375">
        <v>1523</v>
      </c>
      <c r="D1375" s="2">
        <v>3</v>
      </c>
      <c r="E1375" s="4">
        <v>4</v>
      </c>
    </row>
    <row r="1376" spans="1:5" x14ac:dyDescent="0.25">
      <c r="A1376">
        <v>1524</v>
      </c>
      <c r="D1376" s="2">
        <v>3</v>
      </c>
      <c r="E1376" s="4">
        <v>4</v>
      </c>
    </row>
    <row r="1377" spans="1:5" x14ac:dyDescent="0.25">
      <c r="A1377">
        <v>1525</v>
      </c>
      <c r="D1377" s="2">
        <v>3</v>
      </c>
      <c r="E1377" s="4">
        <v>4</v>
      </c>
    </row>
    <row r="1378" spans="1:5" x14ac:dyDescent="0.25">
      <c r="A1378">
        <v>1526</v>
      </c>
      <c r="D1378" s="2">
        <v>3</v>
      </c>
      <c r="E1378" s="4">
        <v>4</v>
      </c>
    </row>
    <row r="1379" spans="1:5" x14ac:dyDescent="0.25">
      <c r="A1379">
        <v>1527</v>
      </c>
      <c r="B1379" s="3">
        <v>1</v>
      </c>
      <c r="D1379" s="2">
        <v>3</v>
      </c>
      <c r="E1379" s="4">
        <v>4</v>
      </c>
    </row>
    <row r="1380" spans="1:5" x14ac:dyDescent="0.25">
      <c r="A1380">
        <v>1528</v>
      </c>
      <c r="B1380" s="3">
        <v>1</v>
      </c>
      <c r="D1380" s="2">
        <v>3</v>
      </c>
      <c r="E1380" s="4">
        <v>4</v>
      </c>
    </row>
    <row r="1381" spans="1:5" x14ac:dyDescent="0.25">
      <c r="A1381">
        <v>1529</v>
      </c>
      <c r="B1381" s="3">
        <v>1</v>
      </c>
      <c r="E1381" s="4">
        <v>4</v>
      </c>
    </row>
    <row r="1382" spans="1:5" x14ac:dyDescent="0.25">
      <c r="A1382">
        <v>1530</v>
      </c>
      <c r="B1382" s="3">
        <v>1</v>
      </c>
      <c r="E1382" s="4">
        <v>4</v>
      </c>
    </row>
    <row r="1383" spans="1:5" x14ac:dyDescent="0.25">
      <c r="A1383">
        <v>1531</v>
      </c>
      <c r="B1383" s="3">
        <v>1</v>
      </c>
    </row>
    <row r="1384" spans="1:5" x14ac:dyDescent="0.25">
      <c r="A1384">
        <v>1532</v>
      </c>
      <c r="B1384" s="3">
        <v>1</v>
      </c>
    </row>
    <row r="1385" spans="1:5" x14ac:dyDescent="0.25">
      <c r="A1385">
        <v>1533</v>
      </c>
      <c r="B1385" s="3">
        <v>1</v>
      </c>
    </row>
    <row r="1386" spans="1:5" x14ac:dyDescent="0.25">
      <c r="A1386">
        <v>1534</v>
      </c>
      <c r="B1386" s="3">
        <v>1</v>
      </c>
    </row>
    <row r="1387" spans="1:5" x14ac:dyDescent="0.25">
      <c r="A1387">
        <v>1535</v>
      </c>
      <c r="B1387" s="3">
        <v>1</v>
      </c>
      <c r="C1387" s="5">
        <v>2</v>
      </c>
    </row>
    <row r="1388" spans="1:5" x14ac:dyDescent="0.25">
      <c r="A1388">
        <v>1536</v>
      </c>
      <c r="B1388" s="3">
        <v>1</v>
      </c>
      <c r="C1388" s="5">
        <v>2</v>
      </c>
    </row>
    <row r="1389" spans="1:5" x14ac:dyDescent="0.25">
      <c r="A1389">
        <v>1537</v>
      </c>
      <c r="C1389" s="5">
        <v>2</v>
      </c>
    </row>
    <row r="1390" spans="1:5" x14ac:dyDescent="0.25">
      <c r="A1390">
        <v>1538</v>
      </c>
      <c r="C1390" s="5">
        <v>2</v>
      </c>
    </row>
    <row r="1391" spans="1:5" x14ac:dyDescent="0.25">
      <c r="A1391">
        <v>1539</v>
      </c>
      <c r="C1391" s="5">
        <v>2</v>
      </c>
    </row>
    <row r="1392" spans="1:5" x14ac:dyDescent="0.25">
      <c r="A1392">
        <v>1540</v>
      </c>
      <c r="C1392" s="5">
        <v>2</v>
      </c>
    </row>
    <row r="1393" spans="1:5" x14ac:dyDescent="0.25">
      <c r="A1393">
        <v>1541</v>
      </c>
      <c r="C1393" s="5">
        <v>2</v>
      </c>
    </row>
    <row r="1394" spans="1:5" x14ac:dyDescent="0.25">
      <c r="A1394">
        <v>1542</v>
      </c>
      <c r="C1394" s="5">
        <v>2</v>
      </c>
    </row>
    <row r="1395" spans="1:5" x14ac:dyDescent="0.25">
      <c r="A1395">
        <v>1543</v>
      </c>
      <c r="C1395" s="5">
        <v>2</v>
      </c>
      <c r="D1395" s="2">
        <v>3</v>
      </c>
    </row>
    <row r="1396" spans="1:5" x14ac:dyDescent="0.25">
      <c r="A1396">
        <v>1544</v>
      </c>
      <c r="D1396" s="2">
        <v>3</v>
      </c>
      <c r="E1396" s="4">
        <v>4</v>
      </c>
    </row>
    <row r="1397" spans="1:5" x14ac:dyDescent="0.25">
      <c r="A1397">
        <v>1545</v>
      </c>
      <c r="D1397" s="2">
        <v>3</v>
      </c>
      <c r="E1397" s="4">
        <v>4</v>
      </c>
    </row>
    <row r="1398" spans="1:5" x14ac:dyDescent="0.25">
      <c r="A1398">
        <v>1546</v>
      </c>
      <c r="D1398" s="2">
        <v>3</v>
      </c>
      <c r="E1398" s="4">
        <v>4</v>
      </c>
    </row>
    <row r="1399" spans="1:5" x14ac:dyDescent="0.25">
      <c r="A1399">
        <v>1547</v>
      </c>
      <c r="D1399" s="2">
        <v>3</v>
      </c>
      <c r="E1399" s="4">
        <v>4</v>
      </c>
    </row>
    <row r="1400" spans="1:5" x14ac:dyDescent="0.25">
      <c r="A1400">
        <v>1548</v>
      </c>
      <c r="D1400" s="2">
        <v>3</v>
      </c>
      <c r="E1400" s="4">
        <v>4</v>
      </c>
    </row>
    <row r="1401" spans="1:5" x14ac:dyDescent="0.25">
      <c r="A1401">
        <v>1549</v>
      </c>
      <c r="D1401" s="2">
        <v>3</v>
      </c>
      <c r="E1401" s="4">
        <v>4</v>
      </c>
    </row>
    <row r="1402" spans="1:5" x14ac:dyDescent="0.25">
      <c r="A1402">
        <v>1550</v>
      </c>
      <c r="B1402" s="3">
        <v>1</v>
      </c>
      <c r="D1402" s="2">
        <v>3</v>
      </c>
      <c r="E1402" s="4">
        <v>4</v>
      </c>
    </row>
    <row r="1403" spans="1:5" x14ac:dyDescent="0.25">
      <c r="A1403">
        <v>1551</v>
      </c>
      <c r="B1403" s="3">
        <v>1</v>
      </c>
      <c r="E1403" s="4">
        <v>4</v>
      </c>
    </row>
    <row r="1404" spans="1:5" x14ac:dyDescent="0.25">
      <c r="A1404">
        <v>1552</v>
      </c>
      <c r="B1404" s="3">
        <v>1</v>
      </c>
      <c r="E1404" s="4">
        <v>4</v>
      </c>
    </row>
    <row r="1405" spans="1:5" x14ac:dyDescent="0.25">
      <c r="A1405">
        <v>1553</v>
      </c>
      <c r="B1405" s="3">
        <v>1</v>
      </c>
    </row>
    <row r="1406" spans="1:5" x14ac:dyDescent="0.25">
      <c r="A1406">
        <v>1554</v>
      </c>
      <c r="B1406" s="3">
        <v>1</v>
      </c>
    </row>
    <row r="1407" spans="1:5" x14ac:dyDescent="0.25">
      <c r="A1407">
        <v>1555</v>
      </c>
      <c r="B1407" s="3">
        <v>1</v>
      </c>
    </row>
    <row r="1408" spans="1:5" x14ac:dyDescent="0.25">
      <c r="A1408">
        <v>1556</v>
      </c>
      <c r="B1408" s="3">
        <v>1</v>
      </c>
    </row>
    <row r="1409" spans="1:5" x14ac:dyDescent="0.25">
      <c r="A1409">
        <v>1557</v>
      </c>
      <c r="B1409" s="3">
        <v>1</v>
      </c>
      <c r="C1409" s="5">
        <v>2</v>
      </c>
    </row>
    <row r="1410" spans="1:5" x14ac:dyDescent="0.25">
      <c r="A1410">
        <v>1558</v>
      </c>
      <c r="B1410" s="3">
        <v>1</v>
      </c>
      <c r="C1410" s="5">
        <v>2</v>
      </c>
    </row>
    <row r="1411" spans="1:5" x14ac:dyDescent="0.25">
      <c r="A1411">
        <v>1559</v>
      </c>
      <c r="C1411" s="5">
        <v>2</v>
      </c>
    </row>
    <row r="1412" spans="1:5" x14ac:dyDescent="0.25">
      <c r="A1412">
        <v>1560</v>
      </c>
      <c r="C1412" s="5">
        <v>2</v>
      </c>
    </row>
    <row r="1413" spans="1:5" x14ac:dyDescent="0.25">
      <c r="A1413">
        <v>1561</v>
      </c>
      <c r="C1413" s="5">
        <v>2</v>
      </c>
    </row>
    <row r="1414" spans="1:5" x14ac:dyDescent="0.25">
      <c r="A1414">
        <v>1562</v>
      </c>
      <c r="C1414" s="5">
        <v>2</v>
      </c>
    </row>
    <row r="1415" spans="1:5" x14ac:dyDescent="0.25">
      <c r="A1415">
        <v>1563</v>
      </c>
      <c r="C1415" s="5">
        <v>2</v>
      </c>
    </row>
    <row r="1416" spans="1:5" x14ac:dyDescent="0.25">
      <c r="A1416">
        <v>1564</v>
      </c>
      <c r="C1416" s="5">
        <v>2</v>
      </c>
    </row>
    <row r="1417" spans="1:5" x14ac:dyDescent="0.25">
      <c r="A1417">
        <v>1565</v>
      </c>
      <c r="C1417" s="5">
        <v>2</v>
      </c>
    </row>
    <row r="1418" spans="1:5" x14ac:dyDescent="0.25">
      <c r="A1418">
        <v>1566</v>
      </c>
      <c r="D1418" s="2">
        <v>3</v>
      </c>
    </row>
    <row r="1419" spans="1:5" x14ac:dyDescent="0.25">
      <c r="A1419">
        <v>1567</v>
      </c>
      <c r="D1419" s="2">
        <v>3</v>
      </c>
      <c r="E1419" s="4">
        <v>4</v>
      </c>
    </row>
    <row r="1420" spans="1:5" x14ac:dyDescent="0.25">
      <c r="A1420">
        <v>1568</v>
      </c>
      <c r="D1420" s="2">
        <v>3</v>
      </c>
      <c r="E1420" s="4">
        <v>4</v>
      </c>
    </row>
    <row r="1421" spans="1:5" x14ac:dyDescent="0.25">
      <c r="A1421">
        <v>1569</v>
      </c>
      <c r="D1421" s="2">
        <v>3</v>
      </c>
      <c r="E1421" s="4">
        <v>4</v>
      </c>
    </row>
    <row r="1422" spans="1:5" x14ac:dyDescent="0.25">
      <c r="A1422">
        <v>1570</v>
      </c>
      <c r="D1422" s="2">
        <v>3</v>
      </c>
      <c r="E1422" s="4">
        <v>4</v>
      </c>
    </row>
    <row r="1423" spans="1:5" x14ac:dyDescent="0.25">
      <c r="A1423">
        <v>1571</v>
      </c>
      <c r="B1423" s="3">
        <v>1</v>
      </c>
      <c r="D1423" s="2">
        <v>3</v>
      </c>
      <c r="E1423" s="4">
        <v>4</v>
      </c>
    </row>
    <row r="1424" spans="1:5" x14ac:dyDescent="0.25">
      <c r="A1424">
        <v>1572</v>
      </c>
      <c r="B1424" s="3">
        <v>1</v>
      </c>
      <c r="D1424" s="2">
        <v>3</v>
      </c>
      <c r="E1424" s="4">
        <v>4</v>
      </c>
    </row>
    <row r="1425" spans="1:5" x14ac:dyDescent="0.25">
      <c r="A1425">
        <v>1573</v>
      </c>
      <c r="B1425" s="3">
        <v>1</v>
      </c>
      <c r="D1425" s="2">
        <v>3</v>
      </c>
      <c r="E1425" s="4">
        <v>4</v>
      </c>
    </row>
    <row r="1426" spans="1:5" x14ac:dyDescent="0.25">
      <c r="A1426">
        <v>1574</v>
      </c>
      <c r="B1426" s="3">
        <v>1</v>
      </c>
      <c r="E1426" s="4">
        <v>4</v>
      </c>
    </row>
    <row r="1427" spans="1:5" x14ac:dyDescent="0.25">
      <c r="A1427">
        <v>1575</v>
      </c>
      <c r="B1427" s="3">
        <v>1</v>
      </c>
      <c r="E1427" s="4">
        <v>4</v>
      </c>
    </row>
    <row r="1428" spans="1:5" x14ac:dyDescent="0.25">
      <c r="A1428">
        <v>1576</v>
      </c>
      <c r="B1428" s="3">
        <v>1</v>
      </c>
    </row>
    <row r="1429" spans="1:5" x14ac:dyDescent="0.25">
      <c r="A1429">
        <v>1577</v>
      </c>
      <c r="B1429" s="3">
        <v>1</v>
      </c>
    </row>
    <row r="1430" spans="1:5" x14ac:dyDescent="0.25">
      <c r="A1430">
        <v>1578</v>
      </c>
      <c r="B1430" s="3">
        <v>1</v>
      </c>
    </row>
    <row r="1431" spans="1:5" x14ac:dyDescent="0.25">
      <c r="A1431">
        <v>1579</v>
      </c>
      <c r="B1431" s="3">
        <v>1</v>
      </c>
      <c r="C1431" s="5">
        <v>2</v>
      </c>
    </row>
    <row r="1432" spans="1:5" x14ac:dyDescent="0.25">
      <c r="A1432">
        <v>1580</v>
      </c>
      <c r="B1432" s="3">
        <v>1</v>
      </c>
      <c r="C1432" s="5">
        <v>2</v>
      </c>
    </row>
    <row r="1433" spans="1:5" x14ac:dyDescent="0.25">
      <c r="A1433">
        <v>1581</v>
      </c>
      <c r="B1433" s="3">
        <v>1</v>
      </c>
      <c r="C1433" s="5">
        <v>2</v>
      </c>
    </row>
    <row r="1434" spans="1:5" x14ac:dyDescent="0.25">
      <c r="A1434">
        <v>1582</v>
      </c>
      <c r="C1434" s="5">
        <v>2</v>
      </c>
    </row>
    <row r="1435" spans="1:5" x14ac:dyDescent="0.25">
      <c r="A1435">
        <v>1583</v>
      </c>
      <c r="C1435" s="5">
        <v>2</v>
      </c>
    </row>
    <row r="1436" spans="1:5" x14ac:dyDescent="0.25">
      <c r="A1436">
        <v>1584</v>
      </c>
      <c r="C1436" s="5">
        <v>2</v>
      </c>
    </row>
    <row r="1437" spans="1:5" x14ac:dyDescent="0.25">
      <c r="A1437">
        <v>1585</v>
      </c>
      <c r="C1437" s="5">
        <v>2</v>
      </c>
    </row>
    <row r="1438" spans="1:5" x14ac:dyDescent="0.25">
      <c r="A1438">
        <v>1586</v>
      </c>
      <c r="C1438" s="5">
        <v>2</v>
      </c>
    </row>
    <row r="1439" spans="1:5" x14ac:dyDescent="0.25">
      <c r="A1439">
        <v>1587</v>
      </c>
      <c r="C1439" s="5">
        <v>2</v>
      </c>
    </row>
    <row r="1440" spans="1:5" x14ac:dyDescent="0.25">
      <c r="A1440">
        <v>1588</v>
      </c>
      <c r="C1440" s="5">
        <v>2</v>
      </c>
      <c r="D1440" s="2">
        <v>3</v>
      </c>
    </row>
    <row r="1441" spans="1:5" x14ac:dyDescent="0.25">
      <c r="A1441">
        <v>1589</v>
      </c>
      <c r="D1441" s="2">
        <v>3</v>
      </c>
    </row>
    <row r="1442" spans="1:5" x14ac:dyDescent="0.25">
      <c r="A1442">
        <v>1590</v>
      </c>
      <c r="D1442" s="2">
        <v>3</v>
      </c>
      <c r="E1442" s="4">
        <v>4</v>
      </c>
    </row>
    <row r="1443" spans="1:5" x14ac:dyDescent="0.25">
      <c r="A1443">
        <v>1591</v>
      </c>
      <c r="D1443" s="2">
        <v>3</v>
      </c>
      <c r="E1443" s="4">
        <v>4</v>
      </c>
    </row>
    <row r="1444" spans="1:5" x14ac:dyDescent="0.25">
      <c r="A1444">
        <v>1592</v>
      </c>
      <c r="D1444" s="2">
        <v>3</v>
      </c>
      <c r="E1444" s="4">
        <v>4</v>
      </c>
    </row>
    <row r="1445" spans="1:5" x14ac:dyDescent="0.25">
      <c r="A1445">
        <v>1593</v>
      </c>
      <c r="D1445" s="2">
        <v>3</v>
      </c>
      <c r="E1445" s="4">
        <v>4</v>
      </c>
    </row>
    <row r="1446" spans="1:5" x14ac:dyDescent="0.25">
      <c r="A1446">
        <v>1594</v>
      </c>
      <c r="B1446" s="3">
        <v>1</v>
      </c>
      <c r="D1446" s="2">
        <v>3</v>
      </c>
      <c r="E1446" s="4">
        <v>4</v>
      </c>
    </row>
    <row r="1447" spans="1:5" x14ac:dyDescent="0.25">
      <c r="A1447">
        <v>1595</v>
      </c>
      <c r="B1447" s="3">
        <v>1</v>
      </c>
      <c r="D1447" s="2">
        <v>3</v>
      </c>
      <c r="E1447" s="4">
        <v>4</v>
      </c>
    </row>
    <row r="1448" spans="1:5" x14ac:dyDescent="0.25">
      <c r="A1448">
        <v>1596</v>
      </c>
      <c r="B1448" s="3">
        <v>1</v>
      </c>
      <c r="D1448" s="2">
        <v>3</v>
      </c>
      <c r="E1448" s="4">
        <v>4</v>
      </c>
    </row>
    <row r="1449" spans="1:5" x14ac:dyDescent="0.25">
      <c r="A1449">
        <v>1597</v>
      </c>
      <c r="B1449" s="3">
        <v>1</v>
      </c>
      <c r="D1449" s="2">
        <v>3</v>
      </c>
      <c r="E1449" s="4">
        <v>4</v>
      </c>
    </row>
    <row r="1450" spans="1:5" x14ac:dyDescent="0.25">
      <c r="A1450">
        <v>1598</v>
      </c>
      <c r="B1450" s="3">
        <v>1</v>
      </c>
      <c r="E1450" s="4">
        <v>4</v>
      </c>
    </row>
    <row r="1451" spans="1:5" x14ac:dyDescent="0.25">
      <c r="A1451">
        <v>1599</v>
      </c>
      <c r="B1451" s="3">
        <v>1</v>
      </c>
      <c r="E1451" s="4">
        <v>4</v>
      </c>
    </row>
    <row r="1452" spans="1:5" x14ac:dyDescent="0.25">
      <c r="A1452">
        <v>1600</v>
      </c>
      <c r="B1452" s="3">
        <v>1</v>
      </c>
      <c r="E1452" s="4">
        <v>4</v>
      </c>
    </row>
    <row r="1453" spans="1:5" x14ac:dyDescent="0.25">
      <c r="A1453">
        <v>1601</v>
      </c>
      <c r="B1453" s="3">
        <v>1</v>
      </c>
    </row>
    <row r="1454" spans="1:5" x14ac:dyDescent="0.25">
      <c r="A1454">
        <v>1602</v>
      </c>
      <c r="B1454" s="3">
        <v>1</v>
      </c>
    </row>
    <row r="1455" spans="1:5" x14ac:dyDescent="0.25">
      <c r="A1455">
        <v>1603</v>
      </c>
      <c r="B1455" s="3">
        <v>1</v>
      </c>
      <c r="C1455" s="5">
        <v>2</v>
      </c>
    </row>
    <row r="1456" spans="1:5" x14ac:dyDescent="0.25">
      <c r="A1456">
        <v>1604</v>
      </c>
      <c r="B1456" s="3">
        <v>1</v>
      </c>
      <c r="C1456" s="5">
        <v>2</v>
      </c>
    </row>
    <row r="1457" spans="1:5" x14ac:dyDescent="0.25">
      <c r="A1457">
        <v>1605</v>
      </c>
      <c r="B1457" s="3">
        <v>1</v>
      </c>
      <c r="C1457" s="5">
        <v>2</v>
      </c>
    </row>
    <row r="1458" spans="1:5" x14ac:dyDescent="0.25">
      <c r="A1458">
        <v>1606</v>
      </c>
      <c r="B1458" s="3">
        <v>1</v>
      </c>
      <c r="C1458" s="5">
        <v>2</v>
      </c>
    </row>
    <row r="1459" spans="1:5" x14ac:dyDescent="0.25">
      <c r="A1459">
        <v>1607</v>
      </c>
      <c r="C1459" s="5">
        <v>2</v>
      </c>
    </row>
    <row r="1460" spans="1:5" x14ac:dyDescent="0.25">
      <c r="A1460">
        <v>1608</v>
      </c>
      <c r="C1460" s="5">
        <v>2</v>
      </c>
    </row>
    <row r="1461" spans="1:5" x14ac:dyDescent="0.25">
      <c r="A1461">
        <v>1609</v>
      </c>
      <c r="C1461" s="5">
        <v>2</v>
      </c>
    </row>
    <row r="1462" spans="1:5" x14ac:dyDescent="0.25">
      <c r="A1462">
        <v>1610</v>
      </c>
      <c r="C1462" s="5">
        <v>2</v>
      </c>
    </row>
    <row r="1463" spans="1:5" x14ac:dyDescent="0.25">
      <c r="A1463">
        <v>1611</v>
      </c>
      <c r="C1463" s="5">
        <v>2</v>
      </c>
    </row>
    <row r="1464" spans="1:5" x14ac:dyDescent="0.25">
      <c r="A1464">
        <v>1612</v>
      </c>
      <c r="C1464" s="5">
        <v>2</v>
      </c>
    </row>
    <row r="1465" spans="1:5" x14ac:dyDescent="0.25">
      <c r="A1465">
        <v>1613</v>
      </c>
      <c r="C1465" s="5">
        <v>2</v>
      </c>
      <c r="D1465" s="2">
        <v>3</v>
      </c>
    </row>
    <row r="1466" spans="1:5" x14ac:dyDescent="0.25">
      <c r="A1466">
        <v>1614</v>
      </c>
      <c r="C1466" s="5">
        <v>2</v>
      </c>
      <c r="D1466" s="2">
        <v>3</v>
      </c>
      <c r="E1466" s="4">
        <v>4</v>
      </c>
    </row>
    <row r="1467" spans="1:5" x14ac:dyDescent="0.25">
      <c r="A1467">
        <v>1615</v>
      </c>
      <c r="C1467" s="5">
        <v>2</v>
      </c>
      <c r="D1467" s="2">
        <v>3</v>
      </c>
      <c r="E1467" s="4">
        <v>4</v>
      </c>
    </row>
    <row r="1468" spans="1:5" x14ac:dyDescent="0.25">
      <c r="A1468">
        <v>1616</v>
      </c>
      <c r="D1468" s="2">
        <v>3</v>
      </c>
      <c r="E1468" s="4">
        <v>4</v>
      </c>
    </row>
    <row r="1469" spans="1:5" x14ac:dyDescent="0.25">
      <c r="A1469">
        <v>1617</v>
      </c>
      <c r="D1469" s="2">
        <v>3</v>
      </c>
      <c r="E1469" s="4">
        <v>4</v>
      </c>
    </row>
    <row r="1470" spans="1:5" x14ac:dyDescent="0.25">
      <c r="A1470">
        <v>1618</v>
      </c>
      <c r="D1470" s="2">
        <v>3</v>
      </c>
      <c r="E1470" s="4">
        <v>4</v>
      </c>
    </row>
    <row r="1471" spans="1:5" x14ac:dyDescent="0.25">
      <c r="A1471">
        <v>1619</v>
      </c>
      <c r="B1471" s="3">
        <v>1</v>
      </c>
      <c r="D1471" s="2">
        <v>3</v>
      </c>
      <c r="E1471" s="4">
        <v>4</v>
      </c>
    </row>
    <row r="1472" spans="1:5" x14ac:dyDescent="0.25">
      <c r="A1472">
        <v>1620</v>
      </c>
      <c r="B1472" s="3">
        <v>1</v>
      </c>
      <c r="D1472" s="2">
        <v>3</v>
      </c>
      <c r="E1472" s="4">
        <v>4</v>
      </c>
    </row>
    <row r="1473" spans="1:5" x14ac:dyDescent="0.25">
      <c r="A1473">
        <v>1621</v>
      </c>
      <c r="B1473" s="3">
        <v>1</v>
      </c>
      <c r="D1473" s="2">
        <v>3</v>
      </c>
      <c r="E1473" s="4">
        <v>4</v>
      </c>
    </row>
    <row r="1474" spans="1:5" x14ac:dyDescent="0.25">
      <c r="A1474">
        <v>1622</v>
      </c>
      <c r="B1474" s="3">
        <v>1</v>
      </c>
      <c r="D1474" s="2">
        <v>3</v>
      </c>
      <c r="E1474" s="4">
        <v>4</v>
      </c>
    </row>
    <row r="1475" spans="1:5" x14ac:dyDescent="0.25">
      <c r="A1475">
        <v>1623</v>
      </c>
      <c r="B1475" s="3">
        <v>1</v>
      </c>
      <c r="D1475" s="2">
        <v>3</v>
      </c>
      <c r="E1475" s="4">
        <v>4</v>
      </c>
    </row>
    <row r="1476" spans="1:5" x14ac:dyDescent="0.25">
      <c r="A1476">
        <v>1624</v>
      </c>
      <c r="B1476" s="3">
        <v>1</v>
      </c>
      <c r="E1476" s="4">
        <v>4</v>
      </c>
    </row>
    <row r="1477" spans="1:5" x14ac:dyDescent="0.25">
      <c r="A1477">
        <v>1625</v>
      </c>
      <c r="B1477" s="3">
        <v>1</v>
      </c>
      <c r="E1477" s="4">
        <v>4</v>
      </c>
    </row>
    <row r="1478" spans="1:5" x14ac:dyDescent="0.25">
      <c r="A1478">
        <v>1626</v>
      </c>
      <c r="B1478" s="3">
        <v>1</v>
      </c>
      <c r="E1478" s="4">
        <v>4</v>
      </c>
    </row>
    <row r="1479" spans="1:5" x14ac:dyDescent="0.25">
      <c r="A1479">
        <v>1627</v>
      </c>
      <c r="B1479" s="3">
        <v>1</v>
      </c>
      <c r="E1479" s="4">
        <v>4</v>
      </c>
    </row>
    <row r="1480" spans="1:5" x14ac:dyDescent="0.25">
      <c r="A1480">
        <v>1628</v>
      </c>
      <c r="B1480" s="3">
        <v>1</v>
      </c>
      <c r="E1480" s="4">
        <v>4</v>
      </c>
    </row>
    <row r="1481" spans="1:5" x14ac:dyDescent="0.25">
      <c r="A1481">
        <v>1629</v>
      </c>
      <c r="B1481" s="3">
        <v>1</v>
      </c>
    </row>
    <row r="1482" spans="1:5" x14ac:dyDescent="0.25">
      <c r="A1482">
        <v>1630</v>
      </c>
      <c r="B1482" s="3">
        <v>1</v>
      </c>
      <c r="C1482" s="5">
        <v>2</v>
      </c>
    </row>
    <row r="1483" spans="1:5" x14ac:dyDescent="0.25">
      <c r="A1483">
        <v>1631</v>
      </c>
      <c r="B1483" s="3">
        <v>1</v>
      </c>
      <c r="C1483" s="5">
        <v>2</v>
      </c>
    </row>
    <row r="1484" spans="1:5" x14ac:dyDescent="0.25">
      <c r="A1484">
        <v>1632</v>
      </c>
      <c r="B1484" s="3">
        <v>1</v>
      </c>
      <c r="C1484" s="5">
        <v>2</v>
      </c>
    </row>
    <row r="1485" spans="1:5" x14ac:dyDescent="0.25">
      <c r="A1485">
        <v>1633</v>
      </c>
      <c r="B1485" s="3">
        <v>1</v>
      </c>
      <c r="C1485" s="5">
        <v>2</v>
      </c>
    </row>
    <row r="1486" spans="1:5" x14ac:dyDescent="0.25">
      <c r="A1486">
        <v>1634</v>
      </c>
      <c r="B1486" s="3">
        <v>1</v>
      </c>
      <c r="C1486" s="5">
        <v>2</v>
      </c>
    </row>
    <row r="1487" spans="1:5" x14ac:dyDescent="0.25">
      <c r="A1487">
        <v>1635</v>
      </c>
      <c r="B1487" s="3">
        <v>1</v>
      </c>
      <c r="C1487" s="5">
        <v>2</v>
      </c>
    </row>
    <row r="1488" spans="1:5" x14ac:dyDescent="0.25">
      <c r="A1488">
        <v>1636</v>
      </c>
      <c r="C1488" s="5">
        <v>2</v>
      </c>
    </row>
    <row r="1489" spans="1:6" x14ac:dyDescent="0.25">
      <c r="A1489">
        <v>1637</v>
      </c>
      <c r="C1489" s="5">
        <v>2</v>
      </c>
    </row>
    <row r="1490" spans="1:6" x14ac:dyDescent="0.25">
      <c r="A1490">
        <v>1638</v>
      </c>
      <c r="C1490" s="5">
        <v>2</v>
      </c>
      <c r="D1490" s="2">
        <v>3</v>
      </c>
    </row>
    <row r="1491" spans="1:6" x14ac:dyDescent="0.25">
      <c r="A1491">
        <v>1639</v>
      </c>
      <c r="C1491" s="5">
        <v>2</v>
      </c>
      <c r="D1491" s="2">
        <v>3</v>
      </c>
    </row>
    <row r="1492" spans="1:6" x14ac:dyDescent="0.25">
      <c r="A1492">
        <v>1640</v>
      </c>
      <c r="C1492" s="5">
        <v>2</v>
      </c>
      <c r="D1492" s="2">
        <v>3</v>
      </c>
    </row>
    <row r="1493" spans="1:6" x14ac:dyDescent="0.25">
      <c r="A1493">
        <v>1641</v>
      </c>
      <c r="C1493" s="5">
        <v>2</v>
      </c>
      <c r="D1493" s="2">
        <v>3</v>
      </c>
    </row>
    <row r="1494" spans="1:6" x14ac:dyDescent="0.25">
      <c r="A1494">
        <v>1642</v>
      </c>
      <c r="C1494" s="5">
        <v>2</v>
      </c>
      <c r="D1494" s="2">
        <v>3</v>
      </c>
      <c r="E1494" s="4">
        <v>4</v>
      </c>
    </row>
    <row r="1495" spans="1:6" x14ac:dyDescent="0.25">
      <c r="A1495">
        <v>1643</v>
      </c>
      <c r="C1495" s="5">
        <v>2</v>
      </c>
      <c r="D1495" s="2">
        <v>3</v>
      </c>
      <c r="E1495" s="4">
        <v>4</v>
      </c>
    </row>
    <row r="1496" spans="1:6" x14ac:dyDescent="0.25">
      <c r="A1496">
        <v>1644</v>
      </c>
      <c r="C1496" s="5">
        <v>2</v>
      </c>
      <c r="D1496" s="2">
        <v>3</v>
      </c>
      <c r="E1496" s="4">
        <v>4</v>
      </c>
    </row>
    <row r="1497" spans="1:6" x14ac:dyDescent="0.25">
      <c r="A1497">
        <v>1645</v>
      </c>
      <c r="C1497" s="5">
        <v>2</v>
      </c>
      <c r="D1497" s="2">
        <v>3</v>
      </c>
      <c r="E1497" s="4">
        <v>4</v>
      </c>
    </row>
    <row r="1498" spans="1:6" x14ac:dyDescent="0.25">
      <c r="A1498">
        <v>1646</v>
      </c>
      <c r="B1498" s="3">
        <v>1</v>
      </c>
      <c r="C1498" s="5">
        <v>2</v>
      </c>
      <c r="D1498" s="2">
        <v>3</v>
      </c>
      <c r="E1498" s="4">
        <v>4</v>
      </c>
    </row>
    <row r="1499" spans="1:6" x14ac:dyDescent="0.25">
      <c r="A1499">
        <v>1647</v>
      </c>
      <c r="B1499" s="3">
        <v>1</v>
      </c>
      <c r="D1499" s="2">
        <v>3</v>
      </c>
      <c r="E1499" s="4">
        <v>4</v>
      </c>
    </row>
    <row r="1500" spans="1:6" x14ac:dyDescent="0.25">
      <c r="A1500">
        <v>1648</v>
      </c>
      <c r="B1500" s="3">
        <v>1</v>
      </c>
      <c r="D1500" s="2">
        <v>3</v>
      </c>
      <c r="E1500" s="4">
        <v>4</v>
      </c>
      <c r="F1500" t="s">
        <v>22</v>
      </c>
    </row>
    <row r="1501" spans="1:6" x14ac:dyDescent="0.25">
      <c r="A1501">
        <v>1674</v>
      </c>
    </row>
    <row r="1502" spans="1:6" x14ac:dyDescent="0.25">
      <c r="A1502">
        <v>1675</v>
      </c>
    </row>
    <row r="1503" spans="1:6" x14ac:dyDescent="0.25">
      <c r="A1503">
        <v>1676</v>
      </c>
      <c r="F1503" t="s">
        <v>22</v>
      </c>
    </row>
    <row r="1504" spans="1:6" x14ac:dyDescent="0.25">
      <c r="A1504">
        <v>1677</v>
      </c>
      <c r="B1504" s="3">
        <v>1</v>
      </c>
    </row>
    <row r="1505" spans="1:5" x14ac:dyDescent="0.25">
      <c r="A1505">
        <v>1678</v>
      </c>
      <c r="B1505" s="3">
        <v>1</v>
      </c>
    </row>
    <row r="1506" spans="1:5" x14ac:dyDescent="0.25">
      <c r="A1506">
        <v>1679</v>
      </c>
      <c r="B1506" s="3">
        <v>1</v>
      </c>
    </row>
    <row r="1507" spans="1:5" x14ac:dyDescent="0.25">
      <c r="A1507">
        <v>1680</v>
      </c>
      <c r="B1507" s="3">
        <v>1</v>
      </c>
    </row>
    <row r="1508" spans="1:5" x14ac:dyDescent="0.25">
      <c r="A1508">
        <v>1681</v>
      </c>
      <c r="B1508" s="3">
        <v>1</v>
      </c>
    </row>
    <row r="1509" spans="1:5" x14ac:dyDescent="0.25">
      <c r="A1509">
        <v>1682</v>
      </c>
      <c r="B1509" s="3">
        <v>1</v>
      </c>
      <c r="E1509" s="4">
        <v>4</v>
      </c>
    </row>
    <row r="1510" spans="1:5" x14ac:dyDescent="0.25">
      <c r="A1510">
        <v>1683</v>
      </c>
      <c r="B1510" s="3">
        <v>1</v>
      </c>
      <c r="E1510" s="4">
        <v>4</v>
      </c>
    </row>
    <row r="1511" spans="1:5" x14ac:dyDescent="0.25">
      <c r="A1511">
        <v>1684</v>
      </c>
      <c r="B1511" s="3">
        <v>1</v>
      </c>
      <c r="E1511" s="4">
        <v>4</v>
      </c>
    </row>
    <row r="1512" spans="1:5" x14ac:dyDescent="0.25">
      <c r="A1512">
        <v>1685</v>
      </c>
      <c r="B1512" s="3">
        <v>1</v>
      </c>
      <c r="E1512" s="4">
        <v>4</v>
      </c>
    </row>
    <row r="1513" spans="1:5" x14ac:dyDescent="0.25">
      <c r="A1513">
        <v>1686</v>
      </c>
      <c r="B1513" s="3">
        <v>1</v>
      </c>
      <c r="E1513" s="4">
        <v>4</v>
      </c>
    </row>
    <row r="1514" spans="1:5" x14ac:dyDescent="0.25">
      <c r="A1514">
        <v>1687</v>
      </c>
      <c r="B1514" s="3">
        <v>1</v>
      </c>
      <c r="E1514" s="4">
        <v>4</v>
      </c>
    </row>
    <row r="1515" spans="1:5" x14ac:dyDescent="0.25">
      <c r="A1515">
        <v>1688</v>
      </c>
      <c r="B1515" s="3">
        <v>1</v>
      </c>
      <c r="E1515" s="4">
        <v>4</v>
      </c>
    </row>
    <row r="1516" spans="1:5" x14ac:dyDescent="0.25">
      <c r="A1516">
        <v>1689</v>
      </c>
      <c r="B1516" s="3">
        <v>1</v>
      </c>
      <c r="E1516" s="4">
        <v>4</v>
      </c>
    </row>
    <row r="1517" spans="1:5" x14ac:dyDescent="0.25">
      <c r="A1517">
        <v>1690</v>
      </c>
      <c r="B1517" s="3">
        <v>1</v>
      </c>
      <c r="E1517" s="4">
        <v>4</v>
      </c>
    </row>
    <row r="1518" spans="1:5" x14ac:dyDescent="0.25">
      <c r="A1518">
        <v>1691</v>
      </c>
      <c r="D1518" s="2">
        <v>3</v>
      </c>
      <c r="E1518" s="4">
        <v>4</v>
      </c>
    </row>
    <row r="1519" spans="1:5" x14ac:dyDescent="0.25">
      <c r="A1519">
        <v>1692</v>
      </c>
      <c r="D1519" s="2">
        <v>3</v>
      </c>
      <c r="E1519" s="4">
        <v>4</v>
      </c>
    </row>
    <row r="1520" spans="1:5" x14ac:dyDescent="0.25">
      <c r="A1520">
        <v>1693</v>
      </c>
      <c r="D1520" s="2">
        <v>3</v>
      </c>
      <c r="E1520" s="4">
        <v>4</v>
      </c>
    </row>
    <row r="1521" spans="1:5" x14ac:dyDescent="0.25">
      <c r="A1521">
        <v>1694</v>
      </c>
      <c r="D1521" s="2">
        <v>3</v>
      </c>
      <c r="E1521" s="4">
        <v>4</v>
      </c>
    </row>
    <row r="1522" spans="1:5" x14ac:dyDescent="0.25">
      <c r="A1522">
        <v>1695</v>
      </c>
      <c r="D1522" s="2">
        <v>3</v>
      </c>
      <c r="E1522" s="4">
        <v>4</v>
      </c>
    </row>
    <row r="1523" spans="1:5" x14ac:dyDescent="0.25">
      <c r="A1523">
        <v>1696</v>
      </c>
      <c r="D1523" s="2">
        <v>3</v>
      </c>
    </row>
    <row r="1524" spans="1:5" x14ac:dyDescent="0.25">
      <c r="A1524">
        <v>1697</v>
      </c>
      <c r="C1524" s="5">
        <v>2</v>
      </c>
      <c r="D1524" s="2">
        <v>3</v>
      </c>
    </row>
    <row r="1525" spans="1:5" x14ac:dyDescent="0.25">
      <c r="A1525">
        <v>1698</v>
      </c>
      <c r="C1525" s="5">
        <v>2</v>
      </c>
      <c r="D1525" s="2">
        <v>3</v>
      </c>
    </row>
    <row r="1526" spans="1:5" x14ac:dyDescent="0.25">
      <c r="A1526">
        <v>1699</v>
      </c>
      <c r="C1526" s="5">
        <v>2</v>
      </c>
      <c r="D1526" s="2">
        <v>3</v>
      </c>
    </row>
    <row r="1527" spans="1:5" x14ac:dyDescent="0.25">
      <c r="A1527">
        <v>1700</v>
      </c>
      <c r="C1527" s="5">
        <v>2</v>
      </c>
      <c r="D1527" s="2">
        <v>3</v>
      </c>
    </row>
    <row r="1528" spans="1:5" x14ac:dyDescent="0.25">
      <c r="A1528">
        <v>1701</v>
      </c>
      <c r="C1528" s="5">
        <v>2</v>
      </c>
      <c r="D1528" s="2">
        <v>3</v>
      </c>
    </row>
    <row r="1529" spans="1:5" x14ac:dyDescent="0.25">
      <c r="A1529">
        <v>1702</v>
      </c>
      <c r="C1529" s="5">
        <v>2</v>
      </c>
    </row>
    <row r="1530" spans="1:5" x14ac:dyDescent="0.25">
      <c r="A1530">
        <v>1703</v>
      </c>
      <c r="C1530" s="5">
        <v>2</v>
      </c>
    </row>
    <row r="1531" spans="1:5" x14ac:dyDescent="0.25">
      <c r="A1531">
        <v>1704</v>
      </c>
      <c r="C1531" s="5">
        <v>2</v>
      </c>
    </row>
    <row r="1532" spans="1:5" x14ac:dyDescent="0.25">
      <c r="A1532">
        <v>1705</v>
      </c>
      <c r="B1532" s="3">
        <v>1</v>
      </c>
      <c r="C1532" s="5">
        <v>2</v>
      </c>
    </row>
    <row r="1533" spans="1:5" x14ac:dyDescent="0.25">
      <c r="A1533">
        <v>1706</v>
      </c>
      <c r="B1533" s="3">
        <v>1</v>
      </c>
      <c r="C1533" s="5">
        <v>2</v>
      </c>
    </row>
    <row r="1534" spans="1:5" x14ac:dyDescent="0.25">
      <c r="A1534">
        <v>1707</v>
      </c>
      <c r="B1534" s="3">
        <v>1</v>
      </c>
      <c r="C1534" s="5">
        <v>2</v>
      </c>
    </row>
    <row r="1535" spans="1:5" x14ac:dyDescent="0.25">
      <c r="A1535">
        <v>1708</v>
      </c>
      <c r="B1535" s="3">
        <v>1</v>
      </c>
    </row>
    <row r="1536" spans="1:5" x14ac:dyDescent="0.25">
      <c r="A1536">
        <v>1709</v>
      </c>
      <c r="B1536" s="3">
        <v>1</v>
      </c>
    </row>
    <row r="1537" spans="1:5" x14ac:dyDescent="0.25">
      <c r="A1537">
        <v>1710</v>
      </c>
      <c r="B1537" s="3">
        <v>1</v>
      </c>
      <c r="E1537" s="4">
        <v>4</v>
      </c>
    </row>
    <row r="1538" spans="1:5" x14ac:dyDescent="0.25">
      <c r="A1538">
        <v>1711</v>
      </c>
      <c r="B1538" s="3">
        <v>1</v>
      </c>
      <c r="E1538" s="4">
        <v>4</v>
      </c>
    </row>
    <row r="1539" spans="1:5" x14ac:dyDescent="0.25">
      <c r="A1539">
        <v>1712</v>
      </c>
      <c r="B1539" s="3">
        <v>1</v>
      </c>
      <c r="E1539" s="4">
        <v>4</v>
      </c>
    </row>
    <row r="1540" spans="1:5" x14ac:dyDescent="0.25">
      <c r="A1540">
        <v>1713</v>
      </c>
      <c r="B1540" s="3">
        <v>1</v>
      </c>
      <c r="E1540" s="4">
        <v>4</v>
      </c>
    </row>
    <row r="1541" spans="1:5" x14ac:dyDescent="0.25">
      <c r="A1541">
        <v>1714</v>
      </c>
      <c r="B1541" s="3">
        <v>1</v>
      </c>
      <c r="E1541" s="4">
        <v>4</v>
      </c>
    </row>
    <row r="1542" spans="1:5" x14ac:dyDescent="0.25">
      <c r="A1542">
        <v>1715</v>
      </c>
      <c r="B1542" s="3">
        <v>1</v>
      </c>
      <c r="E1542" s="4">
        <v>4</v>
      </c>
    </row>
    <row r="1543" spans="1:5" x14ac:dyDescent="0.25">
      <c r="A1543">
        <v>1716</v>
      </c>
      <c r="D1543" s="2">
        <v>3</v>
      </c>
      <c r="E1543" s="4">
        <v>4</v>
      </c>
    </row>
    <row r="1544" spans="1:5" x14ac:dyDescent="0.25">
      <c r="A1544">
        <v>1717</v>
      </c>
      <c r="D1544" s="2">
        <v>3</v>
      </c>
      <c r="E1544" s="4">
        <v>4</v>
      </c>
    </row>
    <row r="1545" spans="1:5" x14ac:dyDescent="0.25">
      <c r="A1545">
        <v>1718</v>
      </c>
      <c r="D1545" s="2">
        <v>3</v>
      </c>
      <c r="E1545" s="4">
        <v>4</v>
      </c>
    </row>
    <row r="1546" spans="1:5" x14ac:dyDescent="0.25">
      <c r="A1546">
        <v>1719</v>
      </c>
      <c r="D1546" s="2">
        <v>3</v>
      </c>
      <c r="E1546" s="4">
        <v>4</v>
      </c>
    </row>
    <row r="1547" spans="1:5" x14ac:dyDescent="0.25">
      <c r="A1547">
        <v>1720</v>
      </c>
      <c r="C1547" s="5">
        <v>2</v>
      </c>
      <c r="D1547" s="2">
        <v>3</v>
      </c>
      <c r="E1547" s="4">
        <v>4</v>
      </c>
    </row>
    <row r="1548" spans="1:5" x14ac:dyDescent="0.25">
      <c r="A1548">
        <v>1721</v>
      </c>
      <c r="C1548" s="5">
        <v>2</v>
      </c>
      <c r="D1548" s="2">
        <v>3</v>
      </c>
      <c r="E1548" s="4">
        <v>4</v>
      </c>
    </row>
    <row r="1549" spans="1:5" x14ac:dyDescent="0.25">
      <c r="A1549">
        <v>1722</v>
      </c>
      <c r="C1549" s="5">
        <v>2</v>
      </c>
      <c r="D1549" s="2">
        <v>3</v>
      </c>
    </row>
    <row r="1550" spans="1:5" x14ac:dyDescent="0.25">
      <c r="A1550">
        <v>1723</v>
      </c>
      <c r="C1550" s="5">
        <v>2</v>
      </c>
      <c r="D1550" s="2">
        <v>3</v>
      </c>
    </row>
    <row r="1551" spans="1:5" x14ac:dyDescent="0.25">
      <c r="A1551">
        <v>1724</v>
      </c>
      <c r="C1551" s="5">
        <v>2</v>
      </c>
      <c r="D1551" s="2">
        <v>3</v>
      </c>
    </row>
    <row r="1552" spans="1:5" x14ac:dyDescent="0.25">
      <c r="A1552">
        <v>1725</v>
      </c>
      <c r="C1552" s="5">
        <v>2</v>
      </c>
      <c r="D1552" s="2">
        <v>3</v>
      </c>
    </row>
    <row r="1553" spans="1:5" x14ac:dyDescent="0.25">
      <c r="A1553">
        <v>1726</v>
      </c>
      <c r="C1553" s="5">
        <v>2</v>
      </c>
    </row>
    <row r="1554" spans="1:5" x14ac:dyDescent="0.25">
      <c r="A1554">
        <v>1727</v>
      </c>
      <c r="C1554" s="5">
        <v>2</v>
      </c>
    </row>
    <row r="1555" spans="1:5" x14ac:dyDescent="0.25">
      <c r="A1555">
        <v>1728</v>
      </c>
      <c r="C1555" s="5">
        <v>2</v>
      </c>
    </row>
    <row r="1556" spans="1:5" x14ac:dyDescent="0.25">
      <c r="A1556">
        <v>1729</v>
      </c>
      <c r="C1556" s="5">
        <v>2</v>
      </c>
    </row>
    <row r="1557" spans="1:5" x14ac:dyDescent="0.25">
      <c r="A1557">
        <v>1730</v>
      </c>
      <c r="B1557" s="3">
        <v>1</v>
      </c>
      <c r="C1557" s="5">
        <v>2</v>
      </c>
    </row>
    <row r="1558" spans="1:5" x14ac:dyDescent="0.25">
      <c r="A1558">
        <v>1731</v>
      </c>
      <c r="B1558" s="3">
        <v>1</v>
      </c>
    </row>
    <row r="1559" spans="1:5" x14ac:dyDescent="0.25">
      <c r="A1559">
        <v>1732</v>
      </c>
      <c r="B1559" s="3">
        <v>1</v>
      </c>
    </row>
    <row r="1560" spans="1:5" x14ac:dyDescent="0.25">
      <c r="A1560">
        <v>1733</v>
      </c>
      <c r="B1560" s="3">
        <v>1</v>
      </c>
    </row>
    <row r="1561" spans="1:5" x14ac:dyDescent="0.25">
      <c r="A1561">
        <v>1734</v>
      </c>
      <c r="B1561" s="3">
        <v>1</v>
      </c>
      <c r="E1561" s="4">
        <v>4</v>
      </c>
    </row>
    <row r="1562" spans="1:5" x14ac:dyDescent="0.25">
      <c r="A1562">
        <v>1735</v>
      </c>
      <c r="B1562" s="3">
        <v>1</v>
      </c>
      <c r="E1562" s="4">
        <v>4</v>
      </c>
    </row>
    <row r="1563" spans="1:5" x14ac:dyDescent="0.25">
      <c r="A1563">
        <v>1736</v>
      </c>
      <c r="B1563" s="3">
        <v>1</v>
      </c>
      <c r="E1563" s="4">
        <v>4</v>
      </c>
    </row>
    <row r="1564" spans="1:5" x14ac:dyDescent="0.25">
      <c r="A1564">
        <v>1737</v>
      </c>
      <c r="B1564" s="3">
        <v>1</v>
      </c>
      <c r="D1564" s="2">
        <v>3</v>
      </c>
      <c r="E1564" s="4">
        <v>4</v>
      </c>
    </row>
    <row r="1565" spans="1:5" x14ac:dyDescent="0.25">
      <c r="A1565">
        <v>1738</v>
      </c>
      <c r="D1565" s="2">
        <v>3</v>
      </c>
      <c r="E1565" s="4">
        <v>4</v>
      </c>
    </row>
    <row r="1566" spans="1:5" x14ac:dyDescent="0.25">
      <c r="A1566">
        <v>1739</v>
      </c>
      <c r="D1566" s="2">
        <v>3</v>
      </c>
      <c r="E1566" s="4">
        <v>4</v>
      </c>
    </row>
    <row r="1567" spans="1:5" x14ac:dyDescent="0.25">
      <c r="A1567">
        <v>1740</v>
      </c>
      <c r="D1567" s="2">
        <v>3</v>
      </c>
      <c r="E1567" s="4">
        <v>4</v>
      </c>
    </row>
    <row r="1568" spans="1:5" x14ac:dyDescent="0.25">
      <c r="A1568">
        <v>1741</v>
      </c>
      <c r="D1568" s="2">
        <v>3</v>
      </c>
      <c r="E1568" s="4">
        <v>4</v>
      </c>
    </row>
    <row r="1569" spans="1:5" x14ac:dyDescent="0.25">
      <c r="A1569">
        <v>1742</v>
      </c>
      <c r="D1569" s="2">
        <v>3</v>
      </c>
      <c r="E1569" s="4">
        <v>4</v>
      </c>
    </row>
    <row r="1570" spans="1:5" x14ac:dyDescent="0.25">
      <c r="A1570">
        <v>1743</v>
      </c>
      <c r="D1570" s="2">
        <v>3</v>
      </c>
      <c r="E1570" s="4">
        <v>4</v>
      </c>
    </row>
    <row r="1571" spans="1:5" x14ac:dyDescent="0.25">
      <c r="A1571">
        <v>1744</v>
      </c>
      <c r="D1571" s="2">
        <v>3</v>
      </c>
      <c r="E1571" s="4">
        <v>4</v>
      </c>
    </row>
    <row r="1572" spans="1:5" x14ac:dyDescent="0.25">
      <c r="A1572">
        <v>1745</v>
      </c>
      <c r="C1572" s="5">
        <v>2</v>
      </c>
      <c r="D1572" s="2">
        <v>3</v>
      </c>
    </row>
    <row r="1573" spans="1:5" x14ac:dyDescent="0.25">
      <c r="A1573">
        <v>1746</v>
      </c>
      <c r="C1573" s="5">
        <v>2</v>
      </c>
      <c r="D1573" s="2">
        <v>3</v>
      </c>
    </row>
    <row r="1574" spans="1:5" x14ac:dyDescent="0.25">
      <c r="A1574">
        <v>1747</v>
      </c>
      <c r="C1574" s="5">
        <v>2</v>
      </c>
    </row>
    <row r="1575" spans="1:5" x14ac:dyDescent="0.25">
      <c r="A1575">
        <v>1748</v>
      </c>
      <c r="C1575" s="5">
        <v>2</v>
      </c>
    </row>
    <row r="1576" spans="1:5" x14ac:dyDescent="0.25">
      <c r="A1576">
        <v>1749</v>
      </c>
      <c r="C1576" s="5">
        <v>2</v>
      </c>
    </row>
    <row r="1577" spans="1:5" x14ac:dyDescent="0.25">
      <c r="A1577">
        <v>1750</v>
      </c>
      <c r="C1577" s="5">
        <v>2</v>
      </c>
    </row>
    <row r="1578" spans="1:5" x14ac:dyDescent="0.25">
      <c r="A1578">
        <v>1751</v>
      </c>
      <c r="B1578" s="3">
        <v>1</v>
      </c>
      <c r="C1578" s="5">
        <v>2</v>
      </c>
    </row>
    <row r="1579" spans="1:5" x14ac:dyDescent="0.25">
      <c r="A1579">
        <v>1752</v>
      </c>
      <c r="B1579" s="3">
        <v>1</v>
      </c>
      <c r="C1579" s="5">
        <v>2</v>
      </c>
    </row>
    <row r="1580" spans="1:5" x14ac:dyDescent="0.25">
      <c r="A1580">
        <v>1753</v>
      </c>
      <c r="B1580" s="3">
        <v>1</v>
      </c>
    </row>
    <row r="1581" spans="1:5" x14ac:dyDescent="0.25">
      <c r="A1581">
        <v>1754</v>
      </c>
      <c r="B1581" s="3">
        <v>1</v>
      </c>
    </row>
    <row r="1582" spans="1:5" x14ac:dyDescent="0.25">
      <c r="A1582">
        <v>1755</v>
      </c>
      <c r="B1582" s="3">
        <v>1</v>
      </c>
    </row>
    <row r="1583" spans="1:5" x14ac:dyDescent="0.25">
      <c r="A1583">
        <v>1756</v>
      </c>
      <c r="B1583" s="3">
        <v>1</v>
      </c>
    </row>
    <row r="1584" spans="1:5" x14ac:dyDescent="0.25">
      <c r="A1584">
        <v>1757</v>
      </c>
      <c r="B1584" s="3">
        <v>1</v>
      </c>
    </row>
    <row r="1585" spans="1:5" x14ac:dyDescent="0.25">
      <c r="A1585">
        <v>1758</v>
      </c>
      <c r="B1585" s="3">
        <v>1</v>
      </c>
      <c r="E1585" s="4">
        <v>4</v>
      </c>
    </row>
    <row r="1586" spans="1:5" x14ac:dyDescent="0.25">
      <c r="A1586">
        <v>1759</v>
      </c>
      <c r="B1586" s="3">
        <v>1</v>
      </c>
      <c r="E1586" s="4">
        <v>4</v>
      </c>
    </row>
    <row r="1587" spans="1:5" x14ac:dyDescent="0.25">
      <c r="A1587">
        <v>1760</v>
      </c>
      <c r="D1587" s="2">
        <v>3</v>
      </c>
      <c r="E1587" s="4">
        <v>4</v>
      </c>
    </row>
    <row r="1588" spans="1:5" x14ac:dyDescent="0.25">
      <c r="A1588">
        <v>1761</v>
      </c>
      <c r="D1588" s="2">
        <v>3</v>
      </c>
      <c r="E1588" s="4">
        <v>4</v>
      </c>
    </row>
    <row r="1589" spans="1:5" x14ac:dyDescent="0.25">
      <c r="A1589">
        <v>1762</v>
      </c>
      <c r="D1589" s="2">
        <v>3</v>
      </c>
      <c r="E1589" s="4">
        <v>4</v>
      </c>
    </row>
    <row r="1590" spans="1:5" x14ac:dyDescent="0.25">
      <c r="A1590">
        <v>1763</v>
      </c>
      <c r="D1590" s="2">
        <v>3</v>
      </c>
      <c r="E1590" s="4">
        <v>4</v>
      </c>
    </row>
    <row r="1591" spans="1:5" x14ac:dyDescent="0.25">
      <c r="A1591">
        <v>1764</v>
      </c>
      <c r="D1591" s="2">
        <v>3</v>
      </c>
      <c r="E1591" s="4">
        <v>4</v>
      </c>
    </row>
    <row r="1592" spans="1:5" x14ac:dyDescent="0.25">
      <c r="A1592">
        <v>1765</v>
      </c>
      <c r="D1592" s="2">
        <v>3</v>
      </c>
      <c r="E1592" s="4">
        <v>4</v>
      </c>
    </row>
    <row r="1593" spans="1:5" x14ac:dyDescent="0.25">
      <c r="A1593">
        <v>1766</v>
      </c>
      <c r="C1593" s="5">
        <v>2</v>
      </c>
      <c r="D1593" s="2">
        <v>3</v>
      </c>
      <c r="E1593" s="4">
        <v>4</v>
      </c>
    </row>
    <row r="1594" spans="1:5" x14ac:dyDescent="0.25">
      <c r="A1594">
        <v>1767</v>
      </c>
      <c r="C1594" s="5">
        <v>2</v>
      </c>
      <c r="D1594" s="2">
        <v>3</v>
      </c>
    </row>
    <row r="1595" spans="1:5" x14ac:dyDescent="0.25">
      <c r="A1595">
        <v>1768</v>
      </c>
      <c r="C1595" s="5">
        <v>2</v>
      </c>
    </row>
    <row r="1596" spans="1:5" x14ac:dyDescent="0.25">
      <c r="A1596">
        <v>1769</v>
      </c>
      <c r="C1596" s="5">
        <v>2</v>
      </c>
    </row>
    <row r="1597" spans="1:5" x14ac:dyDescent="0.25">
      <c r="A1597">
        <v>1770</v>
      </c>
      <c r="C1597" s="5">
        <v>2</v>
      </c>
    </row>
    <row r="1598" spans="1:5" x14ac:dyDescent="0.25">
      <c r="A1598">
        <v>1771</v>
      </c>
      <c r="C1598" s="5">
        <v>2</v>
      </c>
    </row>
    <row r="1599" spans="1:5" x14ac:dyDescent="0.25">
      <c r="A1599">
        <v>1772</v>
      </c>
      <c r="C1599" s="5">
        <v>2</v>
      </c>
    </row>
    <row r="1600" spans="1:5" x14ac:dyDescent="0.25">
      <c r="A1600">
        <v>1773</v>
      </c>
      <c r="B1600" s="3">
        <v>1</v>
      </c>
      <c r="C1600" s="5">
        <v>2</v>
      </c>
    </row>
    <row r="1601" spans="1:5" x14ac:dyDescent="0.25">
      <c r="A1601">
        <v>1774</v>
      </c>
      <c r="B1601" s="3">
        <v>1</v>
      </c>
      <c r="C1601" s="5">
        <v>2</v>
      </c>
    </row>
    <row r="1602" spans="1:5" x14ac:dyDescent="0.25">
      <c r="A1602">
        <v>1775</v>
      </c>
      <c r="B1602" s="3">
        <v>1</v>
      </c>
    </row>
    <row r="1603" spans="1:5" x14ac:dyDescent="0.25">
      <c r="A1603">
        <v>1776</v>
      </c>
      <c r="B1603" s="3">
        <v>1</v>
      </c>
    </row>
    <row r="1604" spans="1:5" x14ac:dyDescent="0.25">
      <c r="A1604">
        <v>1777</v>
      </c>
      <c r="B1604" s="3">
        <v>1</v>
      </c>
    </row>
    <row r="1605" spans="1:5" x14ac:dyDescent="0.25">
      <c r="A1605">
        <v>1778</v>
      </c>
      <c r="B1605" s="3">
        <v>1</v>
      </c>
    </row>
    <row r="1606" spans="1:5" x14ac:dyDescent="0.25">
      <c r="A1606">
        <v>1779</v>
      </c>
      <c r="B1606" s="3">
        <v>1</v>
      </c>
      <c r="E1606" s="4">
        <v>4</v>
      </c>
    </row>
    <row r="1607" spans="1:5" x14ac:dyDescent="0.25">
      <c r="A1607">
        <v>1780</v>
      </c>
      <c r="B1607" s="3">
        <v>1</v>
      </c>
      <c r="D1607" s="2">
        <v>3</v>
      </c>
      <c r="E1607" s="4">
        <v>4</v>
      </c>
    </row>
    <row r="1608" spans="1:5" x14ac:dyDescent="0.25">
      <c r="A1608">
        <v>1781</v>
      </c>
      <c r="D1608" s="2">
        <v>3</v>
      </c>
      <c r="E1608" s="4">
        <v>4</v>
      </c>
    </row>
    <row r="1609" spans="1:5" x14ac:dyDescent="0.25">
      <c r="A1609">
        <v>1782</v>
      </c>
      <c r="D1609" s="2">
        <v>3</v>
      </c>
      <c r="E1609" s="4">
        <v>4</v>
      </c>
    </row>
    <row r="1610" spans="1:5" x14ac:dyDescent="0.25">
      <c r="A1610">
        <v>1783</v>
      </c>
      <c r="D1610" s="2">
        <v>3</v>
      </c>
      <c r="E1610" s="4">
        <v>4</v>
      </c>
    </row>
    <row r="1611" spans="1:5" x14ac:dyDescent="0.25">
      <c r="A1611">
        <v>1784</v>
      </c>
      <c r="D1611" s="2">
        <v>3</v>
      </c>
      <c r="E1611" s="4">
        <v>4</v>
      </c>
    </row>
    <row r="1612" spans="1:5" x14ac:dyDescent="0.25">
      <c r="A1612">
        <v>1785</v>
      </c>
      <c r="D1612" s="2">
        <v>3</v>
      </c>
      <c r="E1612" s="4">
        <v>4</v>
      </c>
    </row>
    <row r="1613" spans="1:5" x14ac:dyDescent="0.25">
      <c r="A1613">
        <v>1786</v>
      </c>
      <c r="D1613" s="2">
        <v>3</v>
      </c>
      <c r="E1613" s="4">
        <v>4</v>
      </c>
    </row>
    <row r="1614" spans="1:5" x14ac:dyDescent="0.25">
      <c r="A1614">
        <v>1787</v>
      </c>
      <c r="D1614" s="2">
        <v>3</v>
      </c>
      <c r="E1614" s="4">
        <v>4</v>
      </c>
    </row>
    <row r="1615" spans="1:5" x14ac:dyDescent="0.25">
      <c r="A1615">
        <v>1788</v>
      </c>
      <c r="D1615" s="2">
        <v>3</v>
      </c>
    </row>
    <row r="1616" spans="1:5" x14ac:dyDescent="0.25">
      <c r="A1616">
        <v>1789</v>
      </c>
      <c r="C1616" s="5">
        <v>2</v>
      </c>
    </row>
    <row r="1617" spans="1:5" x14ac:dyDescent="0.25">
      <c r="A1617">
        <v>1790</v>
      </c>
      <c r="C1617" s="5">
        <v>2</v>
      </c>
    </row>
    <row r="1618" spans="1:5" x14ac:dyDescent="0.25">
      <c r="A1618">
        <v>1791</v>
      </c>
      <c r="C1618" s="5">
        <v>2</v>
      </c>
    </row>
    <row r="1619" spans="1:5" x14ac:dyDescent="0.25">
      <c r="A1619">
        <v>1792</v>
      </c>
      <c r="C1619" s="5">
        <v>2</v>
      </c>
    </row>
    <row r="1620" spans="1:5" x14ac:dyDescent="0.25">
      <c r="A1620">
        <v>1793</v>
      </c>
      <c r="C1620" s="5">
        <v>2</v>
      </c>
    </row>
    <row r="1621" spans="1:5" x14ac:dyDescent="0.25">
      <c r="A1621">
        <v>1794</v>
      </c>
      <c r="C1621" s="5">
        <v>2</v>
      </c>
    </row>
    <row r="1622" spans="1:5" x14ac:dyDescent="0.25">
      <c r="A1622">
        <v>1795</v>
      </c>
      <c r="C1622" s="5">
        <v>2</v>
      </c>
    </row>
    <row r="1623" spans="1:5" x14ac:dyDescent="0.25">
      <c r="A1623">
        <v>1796</v>
      </c>
      <c r="B1623" s="3">
        <v>1</v>
      </c>
      <c r="C1623" s="5">
        <v>2</v>
      </c>
    </row>
    <row r="1624" spans="1:5" x14ac:dyDescent="0.25">
      <c r="A1624">
        <v>1797</v>
      </c>
      <c r="B1624" s="3">
        <v>1</v>
      </c>
      <c r="C1624" s="5">
        <v>2</v>
      </c>
    </row>
    <row r="1625" spans="1:5" x14ac:dyDescent="0.25">
      <c r="A1625">
        <v>1798</v>
      </c>
      <c r="B1625" s="3">
        <v>1</v>
      </c>
    </row>
    <row r="1626" spans="1:5" x14ac:dyDescent="0.25">
      <c r="A1626">
        <v>1799</v>
      </c>
      <c r="B1626" s="3">
        <v>1</v>
      </c>
    </row>
    <row r="1627" spans="1:5" x14ac:dyDescent="0.25">
      <c r="A1627">
        <v>1800</v>
      </c>
      <c r="B1627" s="3">
        <v>1</v>
      </c>
    </row>
    <row r="1628" spans="1:5" x14ac:dyDescent="0.25">
      <c r="A1628">
        <v>1801</v>
      </c>
      <c r="B1628" s="3">
        <v>1</v>
      </c>
      <c r="E1628" s="4">
        <v>4</v>
      </c>
    </row>
    <row r="1629" spans="1:5" x14ac:dyDescent="0.25">
      <c r="A1629">
        <v>1802</v>
      </c>
      <c r="B1629" s="3">
        <v>1</v>
      </c>
      <c r="E1629" s="4">
        <v>4</v>
      </c>
    </row>
    <row r="1630" spans="1:5" x14ac:dyDescent="0.25">
      <c r="A1630">
        <v>1803</v>
      </c>
      <c r="B1630" s="3">
        <v>1</v>
      </c>
      <c r="E1630" s="4">
        <v>4</v>
      </c>
    </row>
    <row r="1631" spans="1:5" x14ac:dyDescent="0.25">
      <c r="A1631">
        <v>1804</v>
      </c>
      <c r="E1631" s="4">
        <v>4</v>
      </c>
    </row>
    <row r="1632" spans="1:5" x14ac:dyDescent="0.25">
      <c r="A1632">
        <v>1805</v>
      </c>
      <c r="E1632" s="4">
        <v>4</v>
      </c>
    </row>
    <row r="1633" spans="1:5" x14ac:dyDescent="0.25">
      <c r="A1633">
        <v>1806</v>
      </c>
      <c r="D1633" s="2">
        <v>3</v>
      </c>
      <c r="E1633" s="4">
        <v>4</v>
      </c>
    </row>
    <row r="1634" spans="1:5" x14ac:dyDescent="0.25">
      <c r="A1634">
        <v>1807</v>
      </c>
      <c r="D1634" s="2">
        <v>3</v>
      </c>
      <c r="E1634" s="4">
        <v>4</v>
      </c>
    </row>
    <row r="1635" spans="1:5" x14ac:dyDescent="0.25">
      <c r="A1635">
        <v>1808</v>
      </c>
      <c r="D1635" s="2">
        <v>3</v>
      </c>
      <c r="E1635" s="4">
        <v>4</v>
      </c>
    </row>
    <row r="1636" spans="1:5" x14ac:dyDescent="0.25">
      <c r="A1636">
        <v>1809</v>
      </c>
      <c r="C1636" s="5">
        <v>2</v>
      </c>
      <c r="D1636" s="2">
        <v>3</v>
      </c>
      <c r="E1636" s="4">
        <v>4</v>
      </c>
    </row>
    <row r="1637" spans="1:5" x14ac:dyDescent="0.25">
      <c r="A1637">
        <v>1810</v>
      </c>
      <c r="C1637" s="5">
        <v>2</v>
      </c>
      <c r="D1637" s="2">
        <v>3</v>
      </c>
      <c r="E1637" s="4">
        <v>4</v>
      </c>
    </row>
    <row r="1638" spans="1:5" x14ac:dyDescent="0.25">
      <c r="A1638">
        <v>1811</v>
      </c>
      <c r="C1638" s="5">
        <v>2</v>
      </c>
      <c r="D1638" s="2">
        <v>3</v>
      </c>
    </row>
    <row r="1639" spans="1:5" x14ac:dyDescent="0.25">
      <c r="A1639">
        <v>1812</v>
      </c>
      <c r="C1639" s="5">
        <v>2</v>
      </c>
      <c r="D1639" s="2">
        <v>3</v>
      </c>
    </row>
    <row r="1640" spans="1:5" x14ac:dyDescent="0.25">
      <c r="A1640">
        <v>1813</v>
      </c>
      <c r="C1640" s="5">
        <v>2</v>
      </c>
    </row>
    <row r="1641" spans="1:5" x14ac:dyDescent="0.25">
      <c r="A1641">
        <v>1814</v>
      </c>
      <c r="C1641" s="5">
        <v>2</v>
      </c>
    </row>
    <row r="1642" spans="1:5" x14ac:dyDescent="0.25">
      <c r="A1642">
        <v>1815</v>
      </c>
      <c r="C1642" s="5">
        <v>2</v>
      </c>
    </row>
    <row r="1643" spans="1:5" x14ac:dyDescent="0.25">
      <c r="A1643">
        <v>1816</v>
      </c>
      <c r="B1643" s="3">
        <v>1</v>
      </c>
      <c r="C1643" s="5">
        <v>2</v>
      </c>
    </row>
    <row r="1644" spans="1:5" x14ac:dyDescent="0.25">
      <c r="A1644">
        <v>1817</v>
      </c>
      <c r="B1644" s="3">
        <v>1</v>
      </c>
      <c r="C1644" s="5">
        <v>2</v>
      </c>
    </row>
    <row r="1645" spans="1:5" x14ac:dyDescent="0.25">
      <c r="A1645">
        <v>1818</v>
      </c>
      <c r="B1645" s="3">
        <v>1</v>
      </c>
      <c r="C1645" s="5">
        <v>2</v>
      </c>
    </row>
    <row r="1646" spans="1:5" x14ac:dyDescent="0.25">
      <c r="A1646">
        <v>1819</v>
      </c>
      <c r="B1646" s="3">
        <v>1</v>
      </c>
    </row>
    <row r="1647" spans="1:5" x14ac:dyDescent="0.25">
      <c r="A1647">
        <v>1820</v>
      </c>
      <c r="B1647" s="3">
        <v>1</v>
      </c>
    </row>
    <row r="1648" spans="1:5" x14ac:dyDescent="0.25">
      <c r="A1648">
        <v>1821</v>
      </c>
      <c r="B1648" s="3">
        <v>1</v>
      </c>
    </row>
    <row r="1649" spans="1:5" x14ac:dyDescent="0.25">
      <c r="A1649">
        <v>1822</v>
      </c>
      <c r="B1649" s="3">
        <v>1</v>
      </c>
    </row>
    <row r="1650" spans="1:5" x14ac:dyDescent="0.25">
      <c r="A1650">
        <v>1823</v>
      </c>
      <c r="B1650" s="3">
        <v>1</v>
      </c>
      <c r="E1650" s="4">
        <v>4</v>
      </c>
    </row>
    <row r="1651" spans="1:5" x14ac:dyDescent="0.25">
      <c r="A1651">
        <v>1824</v>
      </c>
      <c r="D1651" s="2">
        <v>3</v>
      </c>
      <c r="E1651" s="4">
        <v>4</v>
      </c>
    </row>
    <row r="1652" spans="1:5" x14ac:dyDescent="0.25">
      <c r="A1652">
        <v>1825</v>
      </c>
      <c r="D1652" s="2">
        <v>3</v>
      </c>
      <c r="E1652" s="4">
        <v>4</v>
      </c>
    </row>
    <row r="1653" spans="1:5" x14ac:dyDescent="0.25">
      <c r="A1653">
        <v>1826</v>
      </c>
      <c r="D1653" s="2">
        <v>3</v>
      </c>
      <c r="E1653" s="4">
        <v>4</v>
      </c>
    </row>
    <row r="1654" spans="1:5" x14ac:dyDescent="0.25">
      <c r="A1654">
        <v>1827</v>
      </c>
      <c r="D1654" s="2">
        <v>3</v>
      </c>
      <c r="E1654" s="4">
        <v>4</v>
      </c>
    </row>
    <row r="1655" spans="1:5" x14ac:dyDescent="0.25">
      <c r="A1655">
        <v>1828</v>
      </c>
      <c r="D1655" s="2">
        <v>3</v>
      </c>
      <c r="E1655" s="4">
        <v>4</v>
      </c>
    </row>
    <row r="1656" spans="1:5" x14ac:dyDescent="0.25">
      <c r="A1656">
        <v>1829</v>
      </c>
      <c r="D1656" s="2">
        <v>3</v>
      </c>
      <c r="E1656" s="4">
        <v>4</v>
      </c>
    </row>
    <row r="1657" spans="1:5" x14ac:dyDescent="0.25">
      <c r="A1657">
        <v>1830</v>
      </c>
      <c r="C1657" s="5">
        <v>2</v>
      </c>
      <c r="D1657" s="2">
        <v>3</v>
      </c>
      <c r="E1657" s="4">
        <v>4</v>
      </c>
    </row>
    <row r="1658" spans="1:5" x14ac:dyDescent="0.25">
      <c r="A1658">
        <v>1831</v>
      </c>
      <c r="C1658" s="5">
        <v>2</v>
      </c>
      <c r="D1658" s="2">
        <v>3</v>
      </c>
      <c r="E1658" s="4">
        <v>4</v>
      </c>
    </row>
    <row r="1659" spans="1:5" x14ac:dyDescent="0.25">
      <c r="A1659">
        <v>1832</v>
      </c>
      <c r="C1659" s="5">
        <v>2</v>
      </c>
      <c r="D1659" s="2">
        <v>3</v>
      </c>
    </row>
    <row r="1660" spans="1:5" x14ac:dyDescent="0.25">
      <c r="A1660">
        <v>1833</v>
      </c>
      <c r="C1660" s="5">
        <v>2</v>
      </c>
      <c r="D1660" s="2">
        <v>3</v>
      </c>
    </row>
    <row r="1661" spans="1:5" x14ac:dyDescent="0.25">
      <c r="A1661">
        <v>1834</v>
      </c>
      <c r="C1661" s="5">
        <v>2</v>
      </c>
    </row>
    <row r="1662" spans="1:5" x14ac:dyDescent="0.25">
      <c r="A1662">
        <v>1835</v>
      </c>
      <c r="C1662" s="5">
        <v>2</v>
      </c>
    </row>
    <row r="1663" spans="1:5" x14ac:dyDescent="0.25">
      <c r="A1663">
        <v>1836</v>
      </c>
      <c r="B1663" s="3">
        <v>1</v>
      </c>
      <c r="C1663" s="5">
        <v>2</v>
      </c>
    </row>
    <row r="1664" spans="1:5" x14ac:dyDescent="0.25">
      <c r="A1664">
        <v>1837</v>
      </c>
      <c r="B1664" s="3">
        <v>1</v>
      </c>
      <c r="C1664" s="5">
        <v>2</v>
      </c>
    </row>
    <row r="1665" spans="1:5" x14ac:dyDescent="0.25">
      <c r="A1665">
        <v>1838</v>
      </c>
      <c r="B1665" s="3">
        <v>1</v>
      </c>
      <c r="C1665" s="5">
        <v>2</v>
      </c>
    </row>
    <row r="1666" spans="1:5" x14ac:dyDescent="0.25">
      <c r="A1666">
        <v>1839</v>
      </c>
      <c r="B1666" s="3">
        <v>1</v>
      </c>
      <c r="C1666" s="5">
        <v>2</v>
      </c>
    </row>
    <row r="1667" spans="1:5" x14ac:dyDescent="0.25">
      <c r="A1667">
        <v>1840</v>
      </c>
      <c r="B1667" s="3">
        <v>1</v>
      </c>
    </row>
    <row r="1668" spans="1:5" x14ac:dyDescent="0.25">
      <c r="A1668">
        <v>1841</v>
      </c>
      <c r="B1668" s="3">
        <v>1</v>
      </c>
    </row>
    <row r="1669" spans="1:5" x14ac:dyDescent="0.25">
      <c r="A1669">
        <v>1842</v>
      </c>
      <c r="B1669" s="3">
        <v>1</v>
      </c>
    </row>
    <row r="1670" spans="1:5" x14ac:dyDescent="0.25">
      <c r="A1670">
        <v>1843</v>
      </c>
      <c r="B1670" s="3">
        <v>1</v>
      </c>
    </row>
    <row r="1671" spans="1:5" x14ac:dyDescent="0.25">
      <c r="A1671">
        <v>1844</v>
      </c>
      <c r="B1671" s="3">
        <v>1</v>
      </c>
    </row>
    <row r="1672" spans="1:5" x14ac:dyDescent="0.25">
      <c r="A1672">
        <v>1845</v>
      </c>
      <c r="B1672" s="3">
        <v>1</v>
      </c>
      <c r="E1672" s="4">
        <v>4</v>
      </c>
    </row>
    <row r="1673" spans="1:5" x14ac:dyDescent="0.25">
      <c r="A1673">
        <v>1846</v>
      </c>
      <c r="D1673" s="2">
        <v>3</v>
      </c>
      <c r="E1673" s="4">
        <v>4</v>
      </c>
    </row>
    <row r="1674" spans="1:5" x14ac:dyDescent="0.25">
      <c r="A1674">
        <v>1847</v>
      </c>
      <c r="D1674" s="2">
        <v>3</v>
      </c>
      <c r="E1674" s="4">
        <v>4</v>
      </c>
    </row>
    <row r="1675" spans="1:5" x14ac:dyDescent="0.25">
      <c r="A1675">
        <v>1848</v>
      </c>
      <c r="D1675" s="2">
        <v>3</v>
      </c>
      <c r="E1675" s="4">
        <v>4</v>
      </c>
    </row>
    <row r="1676" spans="1:5" x14ac:dyDescent="0.25">
      <c r="A1676">
        <v>1849</v>
      </c>
      <c r="D1676" s="2">
        <v>3</v>
      </c>
      <c r="E1676" s="4">
        <v>4</v>
      </c>
    </row>
    <row r="1677" spans="1:5" x14ac:dyDescent="0.25">
      <c r="A1677">
        <v>1850</v>
      </c>
      <c r="D1677" s="2">
        <v>3</v>
      </c>
      <c r="E1677" s="4">
        <v>4</v>
      </c>
    </row>
    <row r="1678" spans="1:5" x14ac:dyDescent="0.25">
      <c r="A1678">
        <v>1851</v>
      </c>
      <c r="D1678" s="2">
        <v>3</v>
      </c>
      <c r="E1678" s="4">
        <v>4</v>
      </c>
    </row>
    <row r="1679" spans="1:5" x14ac:dyDescent="0.25">
      <c r="A1679">
        <v>1852</v>
      </c>
      <c r="C1679" s="5">
        <v>2</v>
      </c>
      <c r="D1679" s="2">
        <v>3</v>
      </c>
      <c r="E1679" s="4">
        <v>4</v>
      </c>
    </row>
    <row r="1680" spans="1:5" x14ac:dyDescent="0.25">
      <c r="A1680">
        <v>1853</v>
      </c>
      <c r="C1680" s="5">
        <v>2</v>
      </c>
      <c r="D1680" s="2">
        <v>3</v>
      </c>
      <c r="E1680" s="4">
        <v>4</v>
      </c>
    </row>
    <row r="1681" spans="1:5" x14ac:dyDescent="0.25">
      <c r="A1681">
        <v>1854</v>
      </c>
      <c r="C1681" s="5">
        <v>2</v>
      </c>
      <c r="D1681" s="2">
        <v>3</v>
      </c>
    </row>
    <row r="1682" spans="1:5" x14ac:dyDescent="0.25">
      <c r="A1682">
        <v>1855</v>
      </c>
      <c r="C1682" s="5">
        <v>2</v>
      </c>
      <c r="D1682" s="2">
        <v>3</v>
      </c>
    </row>
    <row r="1683" spans="1:5" x14ac:dyDescent="0.25">
      <c r="A1683">
        <v>1856</v>
      </c>
      <c r="C1683" s="5">
        <v>2</v>
      </c>
    </row>
    <row r="1684" spans="1:5" x14ac:dyDescent="0.25">
      <c r="A1684">
        <v>1857</v>
      </c>
      <c r="C1684" s="5">
        <v>2</v>
      </c>
    </row>
    <row r="1685" spans="1:5" x14ac:dyDescent="0.25">
      <c r="A1685">
        <v>1858</v>
      </c>
      <c r="C1685" s="5">
        <v>2</v>
      </c>
    </row>
    <row r="1686" spans="1:5" x14ac:dyDescent="0.25">
      <c r="A1686">
        <v>1859</v>
      </c>
      <c r="B1686" s="3">
        <v>1</v>
      </c>
      <c r="C1686" s="5">
        <v>2</v>
      </c>
    </row>
    <row r="1687" spans="1:5" x14ac:dyDescent="0.25">
      <c r="A1687">
        <v>1860</v>
      </c>
      <c r="B1687" s="3">
        <v>1</v>
      </c>
      <c r="C1687" s="5">
        <v>2</v>
      </c>
    </row>
    <row r="1688" spans="1:5" x14ac:dyDescent="0.25">
      <c r="A1688">
        <v>1861</v>
      </c>
      <c r="B1688" s="3">
        <v>1</v>
      </c>
      <c r="C1688" s="5">
        <v>2</v>
      </c>
    </row>
    <row r="1689" spans="1:5" x14ac:dyDescent="0.25">
      <c r="A1689">
        <v>1862</v>
      </c>
      <c r="B1689" s="3">
        <v>1</v>
      </c>
    </row>
    <row r="1690" spans="1:5" x14ac:dyDescent="0.25">
      <c r="A1690">
        <v>1863</v>
      </c>
      <c r="B1690" s="3">
        <v>1</v>
      </c>
    </row>
    <row r="1691" spans="1:5" x14ac:dyDescent="0.25">
      <c r="A1691">
        <v>1864</v>
      </c>
      <c r="B1691" s="3">
        <v>1</v>
      </c>
    </row>
    <row r="1692" spans="1:5" x14ac:dyDescent="0.25">
      <c r="A1692">
        <v>1865</v>
      </c>
      <c r="B1692" s="3">
        <v>1</v>
      </c>
    </row>
    <row r="1693" spans="1:5" x14ac:dyDescent="0.25">
      <c r="A1693">
        <v>1866</v>
      </c>
      <c r="B1693" s="3">
        <v>1</v>
      </c>
    </row>
    <row r="1694" spans="1:5" x14ac:dyDescent="0.25">
      <c r="A1694">
        <v>1867</v>
      </c>
      <c r="B1694" s="3">
        <v>1</v>
      </c>
      <c r="E1694" s="4">
        <v>4</v>
      </c>
    </row>
    <row r="1695" spans="1:5" x14ac:dyDescent="0.25">
      <c r="A1695">
        <v>1868</v>
      </c>
      <c r="B1695" s="3">
        <v>1</v>
      </c>
      <c r="E1695" s="4">
        <v>4</v>
      </c>
    </row>
    <row r="1696" spans="1:5" x14ac:dyDescent="0.25">
      <c r="A1696">
        <v>1869</v>
      </c>
      <c r="E1696" s="4">
        <v>4</v>
      </c>
    </row>
    <row r="1697" spans="1:6" x14ac:dyDescent="0.25">
      <c r="A1697">
        <v>1870</v>
      </c>
      <c r="E1697" s="4">
        <v>4</v>
      </c>
    </row>
    <row r="1698" spans="1:6" x14ac:dyDescent="0.25">
      <c r="A1698">
        <v>1871</v>
      </c>
      <c r="D1698" s="2">
        <v>3</v>
      </c>
      <c r="E1698" s="4">
        <v>4</v>
      </c>
    </row>
    <row r="1699" spans="1:6" x14ac:dyDescent="0.25">
      <c r="A1699">
        <v>1872</v>
      </c>
      <c r="C1699" s="5">
        <v>2</v>
      </c>
      <c r="D1699" s="2">
        <v>3</v>
      </c>
      <c r="E1699" s="4">
        <v>4</v>
      </c>
    </row>
    <row r="1700" spans="1:6" x14ac:dyDescent="0.25">
      <c r="A1700">
        <v>1873</v>
      </c>
      <c r="C1700" s="5">
        <v>2</v>
      </c>
      <c r="D1700" s="2">
        <v>3</v>
      </c>
      <c r="E1700" s="4">
        <v>4</v>
      </c>
    </row>
    <row r="1701" spans="1:6" x14ac:dyDescent="0.25">
      <c r="A1701">
        <v>1874</v>
      </c>
      <c r="C1701" s="5">
        <v>2</v>
      </c>
      <c r="D1701" s="2">
        <v>3</v>
      </c>
      <c r="E1701" s="4">
        <v>4</v>
      </c>
      <c r="F1701" t="s">
        <v>22</v>
      </c>
    </row>
    <row r="1702" spans="1:6" x14ac:dyDescent="0.25">
      <c r="A1702">
        <v>1907</v>
      </c>
    </row>
    <row r="1703" spans="1:6" x14ac:dyDescent="0.25">
      <c r="A1703">
        <v>1908</v>
      </c>
    </row>
    <row r="1704" spans="1:6" x14ac:dyDescent="0.25">
      <c r="A1704">
        <v>1909</v>
      </c>
      <c r="F1704" t="s">
        <v>22</v>
      </c>
    </row>
    <row r="1705" spans="1:6" x14ac:dyDescent="0.25">
      <c r="A1705">
        <v>1910</v>
      </c>
      <c r="B1705" s="3">
        <v>1</v>
      </c>
    </row>
    <row r="1706" spans="1:6" x14ac:dyDescent="0.25">
      <c r="A1706">
        <v>1911</v>
      </c>
      <c r="B1706" s="3">
        <v>1</v>
      </c>
      <c r="E1706" s="4">
        <v>4</v>
      </c>
    </row>
    <row r="1707" spans="1:6" x14ac:dyDescent="0.25">
      <c r="A1707">
        <v>1912</v>
      </c>
      <c r="B1707" s="3">
        <v>1</v>
      </c>
      <c r="E1707" s="4">
        <v>4</v>
      </c>
    </row>
    <row r="1708" spans="1:6" x14ac:dyDescent="0.25">
      <c r="A1708">
        <v>1913</v>
      </c>
      <c r="B1708" s="3">
        <v>1</v>
      </c>
      <c r="E1708" s="4">
        <v>4</v>
      </c>
    </row>
    <row r="1709" spans="1:6" x14ac:dyDescent="0.25">
      <c r="A1709">
        <v>1914</v>
      </c>
      <c r="B1709" s="3">
        <v>1</v>
      </c>
      <c r="E1709" s="4">
        <v>4</v>
      </c>
    </row>
    <row r="1710" spans="1:6" x14ac:dyDescent="0.25">
      <c r="A1710">
        <v>1915</v>
      </c>
      <c r="B1710" s="3">
        <v>1</v>
      </c>
      <c r="E1710" s="4">
        <v>4</v>
      </c>
    </row>
    <row r="1711" spans="1:6" x14ac:dyDescent="0.25">
      <c r="A1711">
        <v>1916</v>
      </c>
      <c r="B1711" s="3">
        <v>1</v>
      </c>
      <c r="E1711" s="4">
        <v>4</v>
      </c>
    </row>
    <row r="1712" spans="1:6" x14ac:dyDescent="0.25">
      <c r="A1712">
        <v>1917</v>
      </c>
      <c r="B1712" s="3">
        <v>1</v>
      </c>
      <c r="E1712" s="4">
        <v>4</v>
      </c>
    </row>
    <row r="1713" spans="1:5" x14ac:dyDescent="0.25">
      <c r="A1713">
        <v>1918</v>
      </c>
      <c r="B1713" s="3">
        <v>1</v>
      </c>
      <c r="E1713" s="4">
        <v>4</v>
      </c>
    </row>
    <row r="1714" spans="1:5" x14ac:dyDescent="0.25">
      <c r="A1714">
        <v>1919</v>
      </c>
      <c r="B1714" s="3">
        <v>1</v>
      </c>
      <c r="E1714" s="4">
        <v>4</v>
      </c>
    </row>
    <row r="1715" spans="1:5" x14ac:dyDescent="0.25">
      <c r="A1715">
        <v>1920</v>
      </c>
      <c r="B1715" s="3">
        <v>1</v>
      </c>
      <c r="E1715" s="4">
        <v>4</v>
      </c>
    </row>
    <row r="1716" spans="1:5" x14ac:dyDescent="0.25">
      <c r="A1716">
        <v>1921</v>
      </c>
      <c r="B1716" s="3">
        <v>1</v>
      </c>
      <c r="E1716" s="4">
        <v>4</v>
      </c>
    </row>
    <row r="1717" spans="1:5" x14ac:dyDescent="0.25">
      <c r="A1717">
        <v>1922</v>
      </c>
      <c r="B1717" s="3">
        <v>1</v>
      </c>
      <c r="E1717" s="4">
        <v>4</v>
      </c>
    </row>
    <row r="1718" spans="1:5" x14ac:dyDescent="0.25">
      <c r="A1718">
        <v>1923</v>
      </c>
      <c r="B1718" s="3">
        <v>1</v>
      </c>
      <c r="E1718" s="4">
        <v>4</v>
      </c>
    </row>
    <row r="1719" spans="1:5" x14ac:dyDescent="0.25">
      <c r="A1719">
        <v>1924</v>
      </c>
      <c r="B1719" s="3">
        <v>1</v>
      </c>
      <c r="E1719" s="4">
        <v>4</v>
      </c>
    </row>
    <row r="1720" spans="1:5" x14ac:dyDescent="0.25">
      <c r="A1720">
        <v>1925</v>
      </c>
      <c r="B1720" s="3">
        <v>1</v>
      </c>
      <c r="D1720" s="2">
        <v>3</v>
      </c>
      <c r="E1720" s="4">
        <v>4</v>
      </c>
    </row>
    <row r="1721" spans="1:5" x14ac:dyDescent="0.25">
      <c r="A1721">
        <v>1926</v>
      </c>
      <c r="C1721" s="5">
        <v>2</v>
      </c>
      <c r="D1721" s="2">
        <v>3</v>
      </c>
      <c r="E1721" s="4">
        <v>4</v>
      </c>
    </row>
    <row r="1722" spans="1:5" x14ac:dyDescent="0.25">
      <c r="A1722">
        <v>1927</v>
      </c>
      <c r="C1722" s="5">
        <v>2</v>
      </c>
      <c r="D1722" s="2">
        <v>3</v>
      </c>
    </row>
    <row r="1723" spans="1:5" x14ac:dyDescent="0.25">
      <c r="A1723">
        <v>1928</v>
      </c>
      <c r="C1723" s="5">
        <v>2</v>
      </c>
      <c r="D1723" s="2">
        <v>3</v>
      </c>
    </row>
    <row r="1724" spans="1:5" x14ac:dyDescent="0.25">
      <c r="A1724">
        <v>1929</v>
      </c>
      <c r="C1724" s="5">
        <v>2</v>
      </c>
      <c r="D1724" s="2">
        <v>3</v>
      </c>
    </row>
    <row r="1725" spans="1:5" x14ac:dyDescent="0.25">
      <c r="A1725">
        <v>1930</v>
      </c>
      <c r="C1725" s="5">
        <v>2</v>
      </c>
      <c r="D1725" s="2">
        <v>3</v>
      </c>
    </row>
    <row r="1726" spans="1:5" x14ac:dyDescent="0.25">
      <c r="A1726">
        <v>1931</v>
      </c>
      <c r="C1726" s="5">
        <v>2</v>
      </c>
      <c r="D1726" s="2">
        <v>3</v>
      </c>
    </row>
    <row r="1727" spans="1:5" x14ac:dyDescent="0.25">
      <c r="A1727">
        <v>1932</v>
      </c>
      <c r="C1727" s="5">
        <v>2</v>
      </c>
      <c r="D1727" s="2">
        <v>3</v>
      </c>
    </row>
    <row r="1728" spans="1:5" x14ac:dyDescent="0.25">
      <c r="A1728">
        <v>1933</v>
      </c>
      <c r="C1728" s="5">
        <v>2</v>
      </c>
      <c r="D1728" s="2">
        <v>3</v>
      </c>
    </row>
    <row r="1729" spans="1:5" x14ac:dyDescent="0.25">
      <c r="A1729">
        <v>1934</v>
      </c>
      <c r="C1729" s="5">
        <v>2</v>
      </c>
      <c r="D1729" s="2">
        <v>3</v>
      </c>
    </row>
    <row r="1730" spans="1:5" x14ac:dyDescent="0.25">
      <c r="A1730">
        <v>1935</v>
      </c>
      <c r="C1730" s="5">
        <v>2</v>
      </c>
      <c r="D1730" s="2">
        <v>3</v>
      </c>
    </row>
    <row r="1731" spans="1:5" x14ac:dyDescent="0.25">
      <c r="A1731">
        <v>1936</v>
      </c>
      <c r="C1731" s="5">
        <v>2</v>
      </c>
      <c r="D1731" s="2">
        <v>3</v>
      </c>
    </row>
    <row r="1732" spans="1:5" x14ac:dyDescent="0.25">
      <c r="A1732">
        <v>1937</v>
      </c>
      <c r="C1732" s="5">
        <v>2</v>
      </c>
      <c r="D1732" s="2">
        <v>3</v>
      </c>
    </row>
    <row r="1733" spans="1:5" x14ac:dyDescent="0.25">
      <c r="A1733">
        <v>1938</v>
      </c>
      <c r="C1733" s="5">
        <v>2</v>
      </c>
      <c r="D1733" s="2">
        <v>3</v>
      </c>
    </row>
    <row r="1734" spans="1:5" x14ac:dyDescent="0.25">
      <c r="A1734">
        <v>1939</v>
      </c>
      <c r="C1734" s="5">
        <v>2</v>
      </c>
    </row>
    <row r="1735" spans="1:5" x14ac:dyDescent="0.25">
      <c r="A1735">
        <v>1940</v>
      </c>
    </row>
    <row r="1736" spans="1:5" x14ac:dyDescent="0.25">
      <c r="A1736">
        <v>1941</v>
      </c>
      <c r="B1736" s="3">
        <v>1</v>
      </c>
      <c r="E1736" s="4">
        <v>4</v>
      </c>
    </row>
    <row r="1737" spans="1:5" x14ac:dyDescent="0.25">
      <c r="A1737">
        <v>1942</v>
      </c>
      <c r="B1737" s="3">
        <v>1</v>
      </c>
      <c r="E1737" s="4">
        <v>4</v>
      </c>
    </row>
    <row r="1738" spans="1:5" x14ac:dyDescent="0.25">
      <c r="A1738">
        <v>1943</v>
      </c>
      <c r="B1738" s="3">
        <v>1</v>
      </c>
      <c r="E1738" s="4">
        <v>4</v>
      </c>
    </row>
    <row r="1739" spans="1:5" x14ac:dyDescent="0.25">
      <c r="A1739">
        <v>1944</v>
      </c>
      <c r="B1739" s="3">
        <v>1</v>
      </c>
      <c r="E1739" s="4">
        <v>4</v>
      </c>
    </row>
    <row r="1740" spans="1:5" x14ac:dyDescent="0.25">
      <c r="A1740">
        <v>1945</v>
      </c>
      <c r="B1740" s="3">
        <v>1</v>
      </c>
      <c r="E1740" s="4">
        <v>4</v>
      </c>
    </row>
    <row r="1741" spans="1:5" x14ac:dyDescent="0.25">
      <c r="A1741">
        <v>1946</v>
      </c>
      <c r="B1741" s="3">
        <v>1</v>
      </c>
      <c r="E1741" s="4">
        <v>4</v>
      </c>
    </row>
    <row r="1742" spans="1:5" x14ac:dyDescent="0.25">
      <c r="A1742">
        <v>1947</v>
      </c>
      <c r="B1742" s="3">
        <v>1</v>
      </c>
      <c r="E1742" s="4">
        <v>4</v>
      </c>
    </row>
    <row r="1743" spans="1:5" x14ac:dyDescent="0.25">
      <c r="A1743">
        <v>1948</v>
      </c>
      <c r="B1743" s="3">
        <v>1</v>
      </c>
      <c r="E1743" s="4">
        <v>4</v>
      </c>
    </row>
    <row r="1744" spans="1:5" x14ac:dyDescent="0.25">
      <c r="A1744">
        <v>1949</v>
      </c>
      <c r="B1744" s="3">
        <v>1</v>
      </c>
      <c r="E1744" s="4">
        <v>4</v>
      </c>
    </row>
    <row r="1745" spans="1:5" x14ac:dyDescent="0.25">
      <c r="A1745">
        <v>1950</v>
      </c>
      <c r="B1745" s="3">
        <v>1</v>
      </c>
      <c r="E1745" s="4">
        <v>4</v>
      </c>
    </row>
    <row r="1746" spans="1:5" x14ac:dyDescent="0.25">
      <c r="A1746">
        <v>1951</v>
      </c>
      <c r="B1746" s="3">
        <v>1</v>
      </c>
      <c r="E1746" s="4">
        <v>4</v>
      </c>
    </row>
    <row r="1747" spans="1:5" x14ac:dyDescent="0.25">
      <c r="A1747">
        <v>1952</v>
      </c>
      <c r="B1747" s="3">
        <v>1</v>
      </c>
      <c r="E1747" s="4">
        <v>4</v>
      </c>
    </row>
    <row r="1748" spans="1:5" x14ac:dyDescent="0.25">
      <c r="A1748">
        <v>1953</v>
      </c>
      <c r="E1748" s="4">
        <v>4</v>
      </c>
    </row>
    <row r="1749" spans="1:5" x14ac:dyDescent="0.25">
      <c r="A1749">
        <v>1954</v>
      </c>
      <c r="C1749" s="5">
        <v>2</v>
      </c>
      <c r="D1749" s="2">
        <v>3</v>
      </c>
    </row>
    <row r="1750" spans="1:5" x14ac:dyDescent="0.25">
      <c r="A1750">
        <v>1955</v>
      </c>
      <c r="C1750" s="5">
        <v>2</v>
      </c>
      <c r="D1750" s="2">
        <v>3</v>
      </c>
    </row>
    <row r="1751" spans="1:5" x14ac:dyDescent="0.25">
      <c r="A1751">
        <v>1956</v>
      </c>
      <c r="C1751" s="5">
        <v>2</v>
      </c>
      <c r="D1751" s="2">
        <v>3</v>
      </c>
    </row>
    <row r="1752" spans="1:5" x14ac:dyDescent="0.25">
      <c r="A1752">
        <v>1957</v>
      </c>
      <c r="C1752" s="5">
        <v>2</v>
      </c>
      <c r="D1752" s="2">
        <v>3</v>
      </c>
    </row>
    <row r="1753" spans="1:5" x14ac:dyDescent="0.25">
      <c r="A1753">
        <v>1958</v>
      </c>
      <c r="C1753" s="5">
        <v>2</v>
      </c>
      <c r="D1753" s="2">
        <v>3</v>
      </c>
    </row>
    <row r="1754" spans="1:5" x14ac:dyDescent="0.25">
      <c r="A1754">
        <v>1959</v>
      </c>
      <c r="C1754" s="5">
        <v>2</v>
      </c>
      <c r="D1754" s="2">
        <v>3</v>
      </c>
    </row>
    <row r="1755" spans="1:5" x14ac:dyDescent="0.25">
      <c r="A1755">
        <v>1960</v>
      </c>
      <c r="C1755" s="5">
        <v>2</v>
      </c>
      <c r="D1755" s="2">
        <v>3</v>
      </c>
    </row>
    <row r="1756" spans="1:5" x14ac:dyDescent="0.25">
      <c r="A1756">
        <v>1961</v>
      </c>
      <c r="C1756" s="5">
        <v>2</v>
      </c>
      <c r="D1756" s="2">
        <v>3</v>
      </c>
    </row>
    <row r="1757" spans="1:5" x14ac:dyDescent="0.25">
      <c r="A1757">
        <v>1962</v>
      </c>
      <c r="C1757" s="5">
        <v>2</v>
      </c>
      <c r="D1757" s="2">
        <v>3</v>
      </c>
    </row>
    <row r="1758" spans="1:5" x14ac:dyDescent="0.25">
      <c r="A1758">
        <v>1963</v>
      </c>
      <c r="C1758" s="5">
        <v>2</v>
      </c>
      <c r="D1758" s="2">
        <v>3</v>
      </c>
    </row>
    <row r="1759" spans="1:5" x14ac:dyDescent="0.25">
      <c r="A1759">
        <v>1964</v>
      </c>
    </row>
    <row r="1760" spans="1:5" x14ac:dyDescent="0.25">
      <c r="A1760">
        <v>1965</v>
      </c>
    </row>
    <row r="1761" spans="1:5" x14ac:dyDescent="0.25">
      <c r="A1761">
        <v>1966</v>
      </c>
      <c r="B1761" s="3">
        <v>1</v>
      </c>
    </row>
    <row r="1762" spans="1:5" x14ac:dyDescent="0.25">
      <c r="A1762">
        <v>1967</v>
      </c>
      <c r="B1762" s="3">
        <v>1</v>
      </c>
      <c r="E1762" s="4">
        <v>4</v>
      </c>
    </row>
    <row r="1763" spans="1:5" x14ac:dyDescent="0.25">
      <c r="A1763">
        <v>1968</v>
      </c>
      <c r="B1763" s="3">
        <v>1</v>
      </c>
      <c r="E1763" s="4">
        <v>4</v>
      </c>
    </row>
    <row r="1764" spans="1:5" x14ac:dyDescent="0.25">
      <c r="A1764">
        <v>1969</v>
      </c>
      <c r="B1764" s="3">
        <v>1</v>
      </c>
      <c r="E1764" s="4">
        <v>4</v>
      </c>
    </row>
    <row r="1765" spans="1:5" x14ac:dyDescent="0.25">
      <c r="A1765">
        <v>1970</v>
      </c>
      <c r="B1765" s="3">
        <v>1</v>
      </c>
      <c r="E1765" s="4">
        <v>4</v>
      </c>
    </row>
    <row r="1766" spans="1:5" x14ac:dyDescent="0.25">
      <c r="A1766">
        <v>1971</v>
      </c>
      <c r="B1766" s="3">
        <v>1</v>
      </c>
      <c r="E1766" s="4">
        <v>4</v>
      </c>
    </row>
    <row r="1767" spans="1:5" x14ac:dyDescent="0.25">
      <c r="A1767">
        <v>1972</v>
      </c>
      <c r="B1767" s="3">
        <v>1</v>
      </c>
      <c r="E1767" s="4">
        <v>4</v>
      </c>
    </row>
    <row r="1768" spans="1:5" x14ac:dyDescent="0.25">
      <c r="A1768">
        <v>1973</v>
      </c>
      <c r="B1768" s="3">
        <v>1</v>
      </c>
      <c r="E1768" s="4">
        <v>4</v>
      </c>
    </row>
    <row r="1769" spans="1:5" x14ac:dyDescent="0.25">
      <c r="A1769">
        <v>1974</v>
      </c>
      <c r="B1769" s="3">
        <v>1</v>
      </c>
      <c r="E1769" s="4">
        <v>4</v>
      </c>
    </row>
    <row r="1770" spans="1:5" x14ac:dyDescent="0.25">
      <c r="A1770">
        <v>1975</v>
      </c>
      <c r="E1770" s="4">
        <v>4</v>
      </c>
    </row>
    <row r="1771" spans="1:5" x14ac:dyDescent="0.25">
      <c r="A1771">
        <v>1976</v>
      </c>
      <c r="E1771" s="4">
        <v>4</v>
      </c>
    </row>
    <row r="1772" spans="1:5" x14ac:dyDescent="0.25">
      <c r="A1772">
        <v>1977</v>
      </c>
    </row>
    <row r="1773" spans="1:5" x14ac:dyDescent="0.25">
      <c r="A1773">
        <v>1978</v>
      </c>
      <c r="C1773" s="5">
        <v>2</v>
      </c>
      <c r="D1773" s="2">
        <v>3</v>
      </c>
    </row>
    <row r="1774" spans="1:5" x14ac:dyDescent="0.25">
      <c r="A1774">
        <v>1979</v>
      </c>
      <c r="C1774" s="5">
        <v>2</v>
      </c>
      <c r="D1774" s="2">
        <v>3</v>
      </c>
    </row>
    <row r="1775" spans="1:5" x14ac:dyDescent="0.25">
      <c r="A1775">
        <v>1980</v>
      </c>
      <c r="C1775" s="5">
        <v>2</v>
      </c>
      <c r="D1775" s="2">
        <v>3</v>
      </c>
    </row>
    <row r="1776" spans="1:5" x14ac:dyDescent="0.25">
      <c r="A1776">
        <v>1981</v>
      </c>
      <c r="C1776" s="5">
        <v>2</v>
      </c>
      <c r="D1776" s="2">
        <v>3</v>
      </c>
    </row>
    <row r="1777" spans="1:5" x14ac:dyDescent="0.25">
      <c r="A1777">
        <v>1982</v>
      </c>
      <c r="C1777" s="5">
        <v>2</v>
      </c>
      <c r="D1777" s="2">
        <v>3</v>
      </c>
    </row>
    <row r="1778" spans="1:5" x14ac:dyDescent="0.25">
      <c r="A1778">
        <v>1983</v>
      </c>
      <c r="C1778" s="5">
        <v>2</v>
      </c>
      <c r="D1778" s="2">
        <v>3</v>
      </c>
    </row>
    <row r="1779" spans="1:5" x14ac:dyDescent="0.25">
      <c r="A1779">
        <v>1984</v>
      </c>
      <c r="C1779" s="5">
        <v>2</v>
      </c>
      <c r="D1779" s="2">
        <v>3</v>
      </c>
    </row>
    <row r="1780" spans="1:5" x14ac:dyDescent="0.25">
      <c r="A1780">
        <v>1985</v>
      </c>
      <c r="C1780" s="5">
        <v>2</v>
      </c>
      <c r="D1780" s="2">
        <v>3</v>
      </c>
    </row>
    <row r="1781" spans="1:5" x14ac:dyDescent="0.25">
      <c r="A1781">
        <v>1986</v>
      </c>
      <c r="C1781" s="5">
        <v>2</v>
      </c>
    </row>
    <row r="1782" spans="1:5" x14ac:dyDescent="0.25">
      <c r="A1782">
        <v>1987</v>
      </c>
    </row>
    <row r="1783" spans="1:5" x14ac:dyDescent="0.25">
      <c r="A1783">
        <v>1988</v>
      </c>
    </row>
    <row r="1784" spans="1:5" x14ac:dyDescent="0.25">
      <c r="A1784">
        <v>1989</v>
      </c>
    </row>
    <row r="1785" spans="1:5" x14ac:dyDescent="0.25">
      <c r="A1785">
        <v>1990</v>
      </c>
      <c r="B1785" s="3">
        <v>1</v>
      </c>
      <c r="E1785" s="4">
        <v>4</v>
      </c>
    </row>
    <row r="1786" spans="1:5" x14ac:dyDescent="0.25">
      <c r="A1786">
        <v>1991</v>
      </c>
      <c r="B1786" s="3">
        <v>1</v>
      </c>
      <c r="E1786" s="4">
        <v>4</v>
      </c>
    </row>
    <row r="1787" spans="1:5" x14ac:dyDescent="0.25">
      <c r="A1787">
        <v>1992</v>
      </c>
      <c r="B1787" s="3">
        <v>1</v>
      </c>
      <c r="E1787" s="4">
        <v>4</v>
      </c>
    </row>
    <row r="1788" spans="1:5" x14ac:dyDescent="0.25">
      <c r="A1788">
        <v>1993</v>
      </c>
      <c r="B1788" s="3">
        <v>1</v>
      </c>
      <c r="E1788" s="4">
        <v>4</v>
      </c>
    </row>
    <row r="1789" spans="1:5" x14ac:dyDescent="0.25">
      <c r="A1789">
        <v>1994</v>
      </c>
      <c r="B1789" s="3">
        <v>1</v>
      </c>
      <c r="E1789" s="4">
        <v>4</v>
      </c>
    </row>
    <row r="1790" spans="1:5" x14ac:dyDescent="0.25">
      <c r="A1790">
        <v>1995</v>
      </c>
      <c r="B1790" s="3">
        <v>1</v>
      </c>
      <c r="E1790" s="4">
        <v>4</v>
      </c>
    </row>
    <row r="1791" spans="1:5" x14ac:dyDescent="0.25">
      <c r="A1791">
        <v>1996</v>
      </c>
      <c r="B1791" s="3">
        <v>1</v>
      </c>
      <c r="E1791" s="4">
        <v>4</v>
      </c>
    </row>
    <row r="1792" spans="1:5" x14ac:dyDescent="0.25">
      <c r="A1792">
        <v>1997</v>
      </c>
      <c r="B1792" s="3">
        <v>1</v>
      </c>
      <c r="E1792" s="4">
        <v>4</v>
      </c>
    </row>
    <row r="1793" spans="1:5" x14ac:dyDescent="0.25">
      <c r="A1793">
        <v>1998</v>
      </c>
      <c r="B1793" s="3">
        <v>1</v>
      </c>
      <c r="E1793" s="4">
        <v>4</v>
      </c>
    </row>
    <row r="1794" spans="1:5" x14ac:dyDescent="0.25">
      <c r="A1794">
        <v>1999</v>
      </c>
    </row>
    <row r="1795" spans="1:5" x14ac:dyDescent="0.25">
      <c r="A1795">
        <v>2000</v>
      </c>
    </row>
    <row r="1796" spans="1:5" x14ac:dyDescent="0.25">
      <c r="A1796">
        <v>2001</v>
      </c>
      <c r="C1796" s="5">
        <v>2</v>
      </c>
      <c r="D1796" s="2">
        <v>3</v>
      </c>
    </row>
    <row r="1797" spans="1:5" x14ac:dyDescent="0.25">
      <c r="A1797">
        <v>2002</v>
      </c>
      <c r="C1797" s="5">
        <v>2</v>
      </c>
      <c r="D1797" s="2">
        <v>3</v>
      </c>
    </row>
    <row r="1798" spans="1:5" x14ac:dyDescent="0.25">
      <c r="A1798">
        <v>2003</v>
      </c>
      <c r="C1798" s="5">
        <v>2</v>
      </c>
      <c r="D1798" s="2">
        <v>3</v>
      </c>
    </row>
    <row r="1799" spans="1:5" x14ac:dyDescent="0.25">
      <c r="A1799">
        <v>2004</v>
      </c>
      <c r="C1799" s="5">
        <v>2</v>
      </c>
      <c r="D1799" s="2">
        <v>3</v>
      </c>
    </row>
    <row r="1800" spans="1:5" x14ac:dyDescent="0.25">
      <c r="A1800">
        <v>2005</v>
      </c>
      <c r="C1800" s="5">
        <v>2</v>
      </c>
      <c r="D1800" s="2">
        <v>3</v>
      </c>
    </row>
    <row r="1801" spans="1:5" x14ac:dyDescent="0.25">
      <c r="A1801">
        <v>2006</v>
      </c>
      <c r="C1801" s="5">
        <v>2</v>
      </c>
      <c r="D1801" s="2">
        <v>3</v>
      </c>
    </row>
    <row r="1802" spans="1:5" x14ac:dyDescent="0.25">
      <c r="A1802">
        <v>2007</v>
      </c>
      <c r="C1802" s="5">
        <v>2</v>
      </c>
      <c r="D1802" s="2">
        <v>3</v>
      </c>
    </row>
    <row r="1803" spans="1:5" x14ac:dyDescent="0.25">
      <c r="A1803">
        <v>2008</v>
      </c>
      <c r="C1803" s="5">
        <v>2</v>
      </c>
      <c r="D1803" s="2">
        <v>3</v>
      </c>
    </row>
    <row r="1804" spans="1:5" x14ac:dyDescent="0.25">
      <c r="A1804">
        <v>2009</v>
      </c>
      <c r="C1804" s="5">
        <v>2</v>
      </c>
      <c r="D1804" s="2">
        <v>3</v>
      </c>
    </row>
    <row r="1805" spans="1:5" x14ac:dyDescent="0.25">
      <c r="A1805">
        <v>2010</v>
      </c>
    </row>
    <row r="1806" spans="1:5" x14ac:dyDescent="0.25">
      <c r="A1806">
        <v>2011</v>
      </c>
      <c r="B1806" s="3">
        <v>1</v>
      </c>
    </row>
    <row r="1807" spans="1:5" x14ac:dyDescent="0.25">
      <c r="A1807">
        <v>2012</v>
      </c>
      <c r="B1807" s="3">
        <v>1</v>
      </c>
    </row>
    <row r="1808" spans="1:5" x14ac:dyDescent="0.25">
      <c r="A1808">
        <v>2013</v>
      </c>
      <c r="B1808" s="3">
        <v>1</v>
      </c>
      <c r="E1808" s="4">
        <v>4</v>
      </c>
    </row>
    <row r="1809" spans="1:5" x14ac:dyDescent="0.25">
      <c r="A1809">
        <v>2014</v>
      </c>
      <c r="B1809" s="3">
        <v>1</v>
      </c>
      <c r="E1809" s="4">
        <v>4</v>
      </c>
    </row>
    <row r="1810" spans="1:5" x14ac:dyDescent="0.25">
      <c r="A1810">
        <v>2015</v>
      </c>
      <c r="B1810" s="3">
        <v>1</v>
      </c>
      <c r="E1810" s="4">
        <v>4</v>
      </c>
    </row>
    <row r="1811" spans="1:5" x14ac:dyDescent="0.25">
      <c r="A1811">
        <v>2016</v>
      </c>
      <c r="B1811" s="3">
        <v>1</v>
      </c>
      <c r="E1811" s="4">
        <v>4</v>
      </c>
    </row>
    <row r="1812" spans="1:5" x14ac:dyDescent="0.25">
      <c r="A1812">
        <v>2017</v>
      </c>
      <c r="B1812" s="3">
        <v>1</v>
      </c>
      <c r="E1812" s="4">
        <v>4</v>
      </c>
    </row>
    <row r="1813" spans="1:5" x14ac:dyDescent="0.25">
      <c r="A1813">
        <v>2018</v>
      </c>
      <c r="B1813" s="3">
        <v>1</v>
      </c>
      <c r="E1813" s="4">
        <v>4</v>
      </c>
    </row>
    <row r="1814" spans="1:5" x14ac:dyDescent="0.25">
      <c r="A1814">
        <v>2019</v>
      </c>
      <c r="B1814" s="3">
        <v>1</v>
      </c>
      <c r="E1814" s="4">
        <v>4</v>
      </c>
    </row>
    <row r="1815" spans="1:5" x14ac:dyDescent="0.25">
      <c r="A1815">
        <v>2020</v>
      </c>
      <c r="B1815" s="3">
        <v>1</v>
      </c>
      <c r="E1815" s="4">
        <v>4</v>
      </c>
    </row>
    <row r="1816" spans="1:5" x14ac:dyDescent="0.25">
      <c r="A1816">
        <v>2021</v>
      </c>
      <c r="E1816" s="4">
        <v>4</v>
      </c>
    </row>
    <row r="1817" spans="1:5" x14ac:dyDescent="0.25">
      <c r="A1817">
        <v>2022</v>
      </c>
      <c r="E1817" s="4">
        <v>4</v>
      </c>
    </row>
    <row r="1818" spans="1:5" x14ac:dyDescent="0.25">
      <c r="A1818">
        <v>2023</v>
      </c>
      <c r="C1818" s="5">
        <v>2</v>
      </c>
      <c r="D1818" s="2">
        <v>3</v>
      </c>
    </row>
    <row r="1819" spans="1:5" x14ac:dyDescent="0.25">
      <c r="A1819">
        <v>2024</v>
      </c>
      <c r="C1819" s="5">
        <v>2</v>
      </c>
      <c r="D1819" s="2">
        <v>3</v>
      </c>
    </row>
    <row r="1820" spans="1:5" x14ac:dyDescent="0.25">
      <c r="A1820">
        <v>2025</v>
      </c>
      <c r="C1820" s="5">
        <v>2</v>
      </c>
      <c r="D1820" s="2">
        <v>3</v>
      </c>
    </row>
    <row r="1821" spans="1:5" x14ac:dyDescent="0.25">
      <c r="A1821">
        <v>2026</v>
      </c>
      <c r="C1821" s="5">
        <v>2</v>
      </c>
      <c r="D1821" s="2">
        <v>3</v>
      </c>
    </row>
    <row r="1822" spans="1:5" x14ac:dyDescent="0.25">
      <c r="A1822">
        <v>2027</v>
      </c>
      <c r="C1822" s="5">
        <v>2</v>
      </c>
      <c r="D1822" s="2">
        <v>3</v>
      </c>
    </row>
    <row r="1823" spans="1:5" x14ac:dyDescent="0.25">
      <c r="A1823">
        <v>2028</v>
      </c>
      <c r="C1823" s="5">
        <v>2</v>
      </c>
      <c r="D1823" s="2">
        <v>3</v>
      </c>
    </row>
    <row r="1824" spans="1:5" x14ac:dyDescent="0.25">
      <c r="A1824">
        <v>2029</v>
      </c>
      <c r="C1824" s="5">
        <v>2</v>
      </c>
      <c r="D1824" s="2">
        <v>3</v>
      </c>
    </row>
    <row r="1825" spans="1:5" x14ac:dyDescent="0.25">
      <c r="A1825">
        <v>2030</v>
      </c>
      <c r="C1825" s="5">
        <v>2</v>
      </c>
      <c r="D1825" s="2">
        <v>3</v>
      </c>
    </row>
    <row r="1826" spans="1:5" x14ac:dyDescent="0.25">
      <c r="A1826">
        <v>2031</v>
      </c>
      <c r="C1826" s="5">
        <v>2</v>
      </c>
      <c r="D1826" s="2">
        <v>3</v>
      </c>
    </row>
    <row r="1827" spans="1:5" x14ac:dyDescent="0.25">
      <c r="A1827">
        <v>2032</v>
      </c>
    </row>
    <row r="1828" spans="1:5" x14ac:dyDescent="0.25">
      <c r="A1828">
        <v>2033</v>
      </c>
    </row>
    <row r="1829" spans="1:5" x14ac:dyDescent="0.25">
      <c r="A1829">
        <v>2034</v>
      </c>
      <c r="E1829" s="4">
        <v>4</v>
      </c>
    </row>
    <row r="1830" spans="1:5" x14ac:dyDescent="0.25">
      <c r="A1830">
        <v>2035</v>
      </c>
      <c r="B1830" s="3">
        <v>1</v>
      </c>
      <c r="E1830" s="4">
        <v>4</v>
      </c>
    </row>
    <row r="1831" spans="1:5" x14ac:dyDescent="0.25">
      <c r="A1831">
        <v>2036</v>
      </c>
      <c r="B1831" s="3">
        <v>1</v>
      </c>
      <c r="E1831" s="4">
        <v>4</v>
      </c>
    </row>
    <row r="1832" spans="1:5" x14ac:dyDescent="0.25">
      <c r="A1832">
        <v>2037</v>
      </c>
      <c r="B1832" s="3">
        <v>1</v>
      </c>
      <c r="E1832" s="4">
        <v>4</v>
      </c>
    </row>
    <row r="1833" spans="1:5" x14ac:dyDescent="0.25">
      <c r="A1833">
        <v>2038</v>
      </c>
      <c r="B1833" s="3">
        <v>1</v>
      </c>
      <c r="E1833" s="4">
        <v>4</v>
      </c>
    </row>
    <row r="1834" spans="1:5" x14ac:dyDescent="0.25">
      <c r="A1834">
        <v>2039</v>
      </c>
      <c r="B1834" s="3">
        <v>1</v>
      </c>
      <c r="E1834" s="4">
        <v>4</v>
      </c>
    </row>
    <row r="1835" spans="1:5" x14ac:dyDescent="0.25">
      <c r="A1835">
        <v>2040</v>
      </c>
      <c r="B1835" s="3">
        <v>1</v>
      </c>
      <c r="E1835" s="4">
        <v>4</v>
      </c>
    </row>
    <row r="1836" spans="1:5" x14ac:dyDescent="0.25">
      <c r="A1836">
        <v>2041</v>
      </c>
      <c r="B1836" s="3">
        <v>1</v>
      </c>
      <c r="E1836" s="4">
        <v>4</v>
      </c>
    </row>
    <row r="1837" spans="1:5" x14ac:dyDescent="0.25">
      <c r="A1837">
        <v>2042</v>
      </c>
      <c r="B1837" s="3">
        <v>1</v>
      </c>
      <c r="E1837" s="4">
        <v>4</v>
      </c>
    </row>
    <row r="1838" spans="1:5" x14ac:dyDescent="0.25">
      <c r="A1838">
        <v>2043</v>
      </c>
      <c r="B1838" s="3">
        <v>1</v>
      </c>
      <c r="E1838" s="4">
        <v>4</v>
      </c>
    </row>
    <row r="1839" spans="1:5" x14ac:dyDescent="0.25">
      <c r="A1839">
        <v>2044</v>
      </c>
    </row>
    <row r="1840" spans="1:5" x14ac:dyDescent="0.25">
      <c r="A1840">
        <v>2045</v>
      </c>
    </row>
    <row r="1841" spans="1:5" x14ac:dyDescent="0.25">
      <c r="A1841">
        <v>2046</v>
      </c>
      <c r="C1841" s="5">
        <v>2</v>
      </c>
    </row>
    <row r="1842" spans="1:5" x14ac:dyDescent="0.25">
      <c r="A1842">
        <v>2047</v>
      </c>
      <c r="C1842" s="5">
        <v>2</v>
      </c>
    </row>
    <row r="1843" spans="1:5" x14ac:dyDescent="0.25">
      <c r="A1843">
        <v>2048</v>
      </c>
      <c r="C1843" s="5">
        <v>2</v>
      </c>
    </row>
    <row r="1844" spans="1:5" x14ac:dyDescent="0.25">
      <c r="A1844">
        <v>2049</v>
      </c>
      <c r="C1844" s="5">
        <v>2</v>
      </c>
      <c r="D1844" s="2">
        <v>3</v>
      </c>
    </row>
    <row r="1845" spans="1:5" x14ac:dyDescent="0.25">
      <c r="A1845">
        <v>2050</v>
      </c>
      <c r="C1845" s="5">
        <v>2</v>
      </c>
      <c r="D1845" s="2">
        <v>3</v>
      </c>
    </row>
    <row r="1846" spans="1:5" x14ac:dyDescent="0.25">
      <c r="A1846">
        <v>2051</v>
      </c>
      <c r="C1846" s="5">
        <v>2</v>
      </c>
      <c r="D1846" s="2">
        <v>3</v>
      </c>
    </row>
    <row r="1847" spans="1:5" x14ac:dyDescent="0.25">
      <c r="A1847">
        <v>2052</v>
      </c>
      <c r="C1847" s="5">
        <v>2</v>
      </c>
      <c r="D1847" s="2">
        <v>3</v>
      </c>
    </row>
    <row r="1848" spans="1:5" x14ac:dyDescent="0.25">
      <c r="A1848">
        <v>2053</v>
      </c>
      <c r="C1848" s="5">
        <v>2</v>
      </c>
      <c r="D1848" s="2">
        <v>3</v>
      </c>
    </row>
    <row r="1849" spans="1:5" x14ac:dyDescent="0.25">
      <c r="A1849">
        <v>2054</v>
      </c>
      <c r="C1849" s="5">
        <v>2</v>
      </c>
      <c r="D1849" s="2">
        <v>3</v>
      </c>
    </row>
    <row r="1850" spans="1:5" x14ac:dyDescent="0.25">
      <c r="A1850">
        <v>2055</v>
      </c>
      <c r="D1850" s="2">
        <v>3</v>
      </c>
      <c r="E1850" s="4">
        <v>4</v>
      </c>
    </row>
    <row r="1851" spans="1:5" x14ac:dyDescent="0.25">
      <c r="A1851">
        <v>2056</v>
      </c>
      <c r="D1851" s="2">
        <v>3</v>
      </c>
      <c r="E1851" s="4">
        <v>4</v>
      </c>
    </row>
    <row r="1852" spans="1:5" x14ac:dyDescent="0.25">
      <c r="A1852">
        <v>2057</v>
      </c>
      <c r="D1852" s="2">
        <v>3</v>
      </c>
      <c r="E1852" s="4">
        <v>4</v>
      </c>
    </row>
    <row r="1853" spans="1:5" x14ac:dyDescent="0.25">
      <c r="A1853">
        <v>2058</v>
      </c>
      <c r="D1853" s="2">
        <v>3</v>
      </c>
      <c r="E1853" s="4">
        <v>4</v>
      </c>
    </row>
    <row r="1854" spans="1:5" x14ac:dyDescent="0.25">
      <c r="A1854">
        <v>2059</v>
      </c>
      <c r="B1854" s="3">
        <v>1</v>
      </c>
      <c r="E1854" s="4">
        <v>4</v>
      </c>
    </row>
    <row r="1855" spans="1:5" x14ac:dyDescent="0.25">
      <c r="A1855">
        <v>2060</v>
      </c>
      <c r="B1855" s="3">
        <v>1</v>
      </c>
      <c r="E1855" s="4">
        <v>4</v>
      </c>
    </row>
    <row r="1856" spans="1:5" x14ac:dyDescent="0.25">
      <c r="A1856">
        <v>2061</v>
      </c>
      <c r="B1856" s="3">
        <v>1</v>
      </c>
      <c r="E1856" s="4">
        <v>4</v>
      </c>
    </row>
    <row r="1857" spans="1:5" x14ac:dyDescent="0.25">
      <c r="A1857">
        <v>2062</v>
      </c>
      <c r="B1857" s="3">
        <v>1</v>
      </c>
      <c r="E1857" s="4">
        <v>4</v>
      </c>
    </row>
    <row r="1858" spans="1:5" x14ac:dyDescent="0.25">
      <c r="A1858">
        <v>2063</v>
      </c>
      <c r="B1858" s="3">
        <v>1</v>
      </c>
      <c r="E1858" s="4">
        <v>4</v>
      </c>
    </row>
    <row r="1859" spans="1:5" x14ac:dyDescent="0.25">
      <c r="A1859">
        <v>2064</v>
      </c>
      <c r="B1859" s="3">
        <v>1</v>
      </c>
    </row>
    <row r="1860" spans="1:5" x14ac:dyDescent="0.25">
      <c r="A1860">
        <v>2065</v>
      </c>
      <c r="B1860" s="3">
        <v>1</v>
      </c>
    </row>
    <row r="1861" spans="1:5" x14ac:dyDescent="0.25">
      <c r="A1861">
        <v>2066</v>
      </c>
      <c r="B1861" s="3">
        <v>1</v>
      </c>
    </row>
    <row r="1862" spans="1:5" x14ac:dyDescent="0.25">
      <c r="A1862">
        <v>2067</v>
      </c>
      <c r="B1862" s="3">
        <v>1</v>
      </c>
      <c r="C1862" s="5">
        <v>2</v>
      </c>
    </row>
    <row r="1863" spans="1:5" x14ac:dyDescent="0.25">
      <c r="A1863">
        <v>2068</v>
      </c>
      <c r="B1863" s="3">
        <v>1</v>
      </c>
      <c r="C1863" s="5">
        <v>2</v>
      </c>
    </row>
    <row r="1864" spans="1:5" x14ac:dyDescent="0.25">
      <c r="A1864">
        <v>2069</v>
      </c>
      <c r="C1864" s="5">
        <v>2</v>
      </c>
    </row>
    <row r="1865" spans="1:5" x14ac:dyDescent="0.25">
      <c r="A1865">
        <v>2070</v>
      </c>
      <c r="C1865" s="5">
        <v>2</v>
      </c>
    </row>
    <row r="1866" spans="1:5" x14ac:dyDescent="0.25">
      <c r="A1866">
        <v>2071</v>
      </c>
      <c r="C1866" s="5">
        <v>2</v>
      </c>
    </row>
    <row r="1867" spans="1:5" x14ac:dyDescent="0.25">
      <c r="A1867">
        <v>2072</v>
      </c>
      <c r="C1867" s="5">
        <v>2</v>
      </c>
    </row>
    <row r="1868" spans="1:5" x14ac:dyDescent="0.25">
      <c r="A1868">
        <v>2073</v>
      </c>
      <c r="C1868" s="5">
        <v>2</v>
      </c>
      <c r="D1868" s="2">
        <v>3</v>
      </c>
    </row>
    <row r="1869" spans="1:5" x14ac:dyDescent="0.25">
      <c r="A1869">
        <v>2074</v>
      </c>
      <c r="C1869" s="5">
        <v>2</v>
      </c>
      <c r="D1869" s="2">
        <v>3</v>
      </c>
    </row>
    <row r="1870" spans="1:5" x14ac:dyDescent="0.25">
      <c r="A1870">
        <v>2075</v>
      </c>
      <c r="C1870" s="5">
        <v>2</v>
      </c>
      <c r="D1870" s="2">
        <v>3</v>
      </c>
    </row>
    <row r="1871" spans="1:5" x14ac:dyDescent="0.25">
      <c r="A1871">
        <v>2076</v>
      </c>
      <c r="D1871" s="2">
        <v>3</v>
      </c>
      <c r="E1871" s="4">
        <v>4</v>
      </c>
    </row>
    <row r="1872" spans="1:5" x14ac:dyDescent="0.25">
      <c r="A1872">
        <v>2077</v>
      </c>
      <c r="D1872" s="2">
        <v>3</v>
      </c>
      <c r="E1872" s="4">
        <v>4</v>
      </c>
    </row>
    <row r="1873" spans="1:5" x14ac:dyDescent="0.25">
      <c r="A1873">
        <v>2078</v>
      </c>
      <c r="D1873" s="2">
        <v>3</v>
      </c>
      <c r="E1873" s="4">
        <v>4</v>
      </c>
    </row>
    <row r="1874" spans="1:5" x14ac:dyDescent="0.25">
      <c r="A1874">
        <v>2079</v>
      </c>
      <c r="D1874" s="2">
        <v>3</v>
      </c>
      <c r="E1874" s="4">
        <v>4</v>
      </c>
    </row>
    <row r="1875" spans="1:5" x14ac:dyDescent="0.25">
      <c r="A1875">
        <v>2080</v>
      </c>
      <c r="B1875" s="3">
        <v>1</v>
      </c>
      <c r="D1875" s="2">
        <v>3</v>
      </c>
      <c r="E1875" s="4">
        <v>4</v>
      </c>
    </row>
    <row r="1876" spans="1:5" x14ac:dyDescent="0.25">
      <c r="A1876">
        <v>2081</v>
      </c>
      <c r="B1876" s="3">
        <v>1</v>
      </c>
      <c r="D1876" s="2">
        <v>3</v>
      </c>
      <c r="E1876" s="4">
        <v>4</v>
      </c>
    </row>
    <row r="1877" spans="1:5" x14ac:dyDescent="0.25">
      <c r="A1877">
        <v>2082</v>
      </c>
      <c r="B1877" s="3">
        <v>1</v>
      </c>
      <c r="E1877" s="4">
        <v>4</v>
      </c>
    </row>
    <row r="1878" spans="1:5" x14ac:dyDescent="0.25">
      <c r="A1878">
        <v>2083</v>
      </c>
      <c r="B1878" s="3">
        <v>1</v>
      </c>
      <c r="E1878" s="4">
        <v>4</v>
      </c>
    </row>
    <row r="1879" spans="1:5" x14ac:dyDescent="0.25">
      <c r="A1879">
        <v>2084</v>
      </c>
      <c r="B1879" s="3">
        <v>1</v>
      </c>
      <c r="E1879" s="4">
        <v>4</v>
      </c>
    </row>
    <row r="1880" spans="1:5" x14ac:dyDescent="0.25">
      <c r="A1880">
        <v>2085</v>
      </c>
      <c r="B1880" s="3">
        <v>1</v>
      </c>
    </row>
    <row r="1881" spans="1:5" x14ac:dyDescent="0.25">
      <c r="A1881">
        <v>2086</v>
      </c>
      <c r="B1881" s="3">
        <v>1</v>
      </c>
    </row>
    <row r="1882" spans="1:5" x14ac:dyDescent="0.25">
      <c r="A1882">
        <v>2087</v>
      </c>
      <c r="B1882" s="3">
        <v>1</v>
      </c>
      <c r="C1882" s="5">
        <v>2</v>
      </c>
    </row>
    <row r="1883" spans="1:5" x14ac:dyDescent="0.25">
      <c r="A1883">
        <v>2088</v>
      </c>
      <c r="B1883" s="3">
        <v>1</v>
      </c>
      <c r="C1883" s="5">
        <v>2</v>
      </c>
    </row>
    <row r="1884" spans="1:5" x14ac:dyDescent="0.25">
      <c r="A1884">
        <v>2089</v>
      </c>
      <c r="B1884" s="3">
        <v>1</v>
      </c>
      <c r="C1884" s="5">
        <v>2</v>
      </c>
    </row>
    <row r="1885" spans="1:5" x14ac:dyDescent="0.25">
      <c r="A1885">
        <v>2090</v>
      </c>
      <c r="C1885" s="5">
        <v>2</v>
      </c>
    </row>
    <row r="1886" spans="1:5" x14ac:dyDescent="0.25">
      <c r="A1886">
        <v>2091</v>
      </c>
      <c r="C1886" s="5">
        <v>2</v>
      </c>
    </row>
    <row r="1887" spans="1:5" x14ac:dyDescent="0.25">
      <c r="A1887">
        <v>2092</v>
      </c>
      <c r="C1887" s="5">
        <v>2</v>
      </c>
    </row>
    <row r="1888" spans="1:5" x14ac:dyDescent="0.25">
      <c r="A1888">
        <v>2093</v>
      </c>
      <c r="C1888" s="5">
        <v>2</v>
      </c>
    </row>
    <row r="1889" spans="1:5" x14ac:dyDescent="0.25">
      <c r="A1889">
        <v>2094</v>
      </c>
      <c r="C1889" s="5">
        <v>2</v>
      </c>
    </row>
    <row r="1890" spans="1:5" x14ac:dyDescent="0.25">
      <c r="A1890">
        <v>2095</v>
      </c>
      <c r="C1890" s="5">
        <v>2</v>
      </c>
      <c r="D1890" s="2">
        <v>3</v>
      </c>
    </row>
    <row r="1891" spans="1:5" x14ac:dyDescent="0.25">
      <c r="A1891">
        <v>2096</v>
      </c>
      <c r="C1891" s="5">
        <v>2</v>
      </c>
      <c r="D1891" s="2">
        <v>3</v>
      </c>
    </row>
    <row r="1892" spans="1:5" x14ac:dyDescent="0.25">
      <c r="A1892">
        <v>2097</v>
      </c>
      <c r="D1892" s="2">
        <v>3</v>
      </c>
      <c r="E1892" s="4">
        <v>4</v>
      </c>
    </row>
    <row r="1893" spans="1:5" x14ac:dyDescent="0.25">
      <c r="A1893">
        <v>2098</v>
      </c>
      <c r="D1893" s="2">
        <v>3</v>
      </c>
      <c r="E1893" s="4">
        <v>4</v>
      </c>
    </row>
    <row r="1894" spans="1:5" x14ac:dyDescent="0.25">
      <c r="A1894">
        <v>2099</v>
      </c>
      <c r="D1894" s="2">
        <v>3</v>
      </c>
      <c r="E1894" s="4">
        <v>4</v>
      </c>
    </row>
    <row r="1895" spans="1:5" x14ac:dyDescent="0.25">
      <c r="A1895">
        <v>2100</v>
      </c>
      <c r="D1895" s="2">
        <v>3</v>
      </c>
      <c r="E1895" s="4">
        <v>4</v>
      </c>
    </row>
    <row r="1896" spans="1:5" x14ac:dyDescent="0.25">
      <c r="A1896">
        <v>2101</v>
      </c>
      <c r="D1896" s="2">
        <v>3</v>
      </c>
      <c r="E1896" s="4">
        <v>4</v>
      </c>
    </row>
    <row r="1897" spans="1:5" x14ac:dyDescent="0.25">
      <c r="A1897">
        <v>2102</v>
      </c>
      <c r="B1897" s="3">
        <v>1</v>
      </c>
      <c r="D1897" s="2">
        <v>3</v>
      </c>
      <c r="E1897" s="4">
        <v>4</v>
      </c>
    </row>
    <row r="1898" spans="1:5" x14ac:dyDescent="0.25">
      <c r="A1898">
        <v>2103</v>
      </c>
      <c r="B1898" s="3">
        <v>1</v>
      </c>
      <c r="D1898" s="2">
        <v>3</v>
      </c>
      <c r="E1898" s="4">
        <v>4</v>
      </c>
    </row>
    <row r="1899" spans="1:5" x14ac:dyDescent="0.25">
      <c r="A1899">
        <v>2104</v>
      </c>
      <c r="B1899" s="3">
        <v>1</v>
      </c>
      <c r="D1899" s="2">
        <v>3</v>
      </c>
      <c r="E1899" s="4">
        <v>4</v>
      </c>
    </row>
    <row r="1900" spans="1:5" x14ac:dyDescent="0.25">
      <c r="A1900">
        <v>2105</v>
      </c>
      <c r="B1900" s="3">
        <v>1</v>
      </c>
      <c r="E1900" s="4">
        <v>4</v>
      </c>
    </row>
    <row r="1901" spans="1:5" x14ac:dyDescent="0.25">
      <c r="A1901">
        <v>2106</v>
      </c>
      <c r="B1901" s="3">
        <v>1</v>
      </c>
      <c r="E1901" s="4">
        <v>4</v>
      </c>
    </row>
    <row r="1902" spans="1:5" x14ac:dyDescent="0.25">
      <c r="A1902">
        <v>2107</v>
      </c>
      <c r="B1902" s="3">
        <v>1</v>
      </c>
    </row>
    <row r="1903" spans="1:5" x14ac:dyDescent="0.25">
      <c r="A1903">
        <v>2108</v>
      </c>
      <c r="B1903" s="3">
        <v>1</v>
      </c>
    </row>
    <row r="1904" spans="1:5" x14ac:dyDescent="0.25">
      <c r="A1904">
        <v>2109</v>
      </c>
      <c r="B1904" s="3">
        <v>1</v>
      </c>
    </row>
    <row r="1905" spans="1:5" x14ac:dyDescent="0.25">
      <c r="A1905">
        <v>2110</v>
      </c>
      <c r="B1905" s="3">
        <v>1</v>
      </c>
      <c r="C1905" s="5">
        <v>2</v>
      </c>
    </row>
    <row r="1906" spans="1:5" x14ac:dyDescent="0.25">
      <c r="A1906">
        <v>2111</v>
      </c>
      <c r="B1906" s="3">
        <v>1</v>
      </c>
      <c r="C1906" s="5">
        <v>2</v>
      </c>
    </row>
    <row r="1907" spans="1:5" x14ac:dyDescent="0.25">
      <c r="A1907">
        <v>2112</v>
      </c>
      <c r="B1907" s="3">
        <v>1</v>
      </c>
      <c r="C1907" s="5">
        <v>2</v>
      </c>
    </row>
    <row r="1908" spans="1:5" x14ac:dyDescent="0.25">
      <c r="A1908">
        <v>2113</v>
      </c>
      <c r="C1908" s="5">
        <v>2</v>
      </c>
    </row>
    <row r="1909" spans="1:5" x14ac:dyDescent="0.25">
      <c r="A1909">
        <v>2114</v>
      </c>
      <c r="C1909" s="5">
        <v>2</v>
      </c>
    </row>
    <row r="1910" spans="1:5" x14ac:dyDescent="0.25">
      <c r="A1910">
        <v>2115</v>
      </c>
      <c r="C1910" s="5">
        <v>2</v>
      </c>
    </row>
    <row r="1911" spans="1:5" x14ac:dyDescent="0.25">
      <c r="A1911">
        <v>2116</v>
      </c>
      <c r="C1911" s="5">
        <v>2</v>
      </c>
    </row>
    <row r="1912" spans="1:5" x14ac:dyDescent="0.25">
      <c r="A1912">
        <v>2117</v>
      </c>
      <c r="C1912" s="5">
        <v>2</v>
      </c>
    </row>
    <row r="1913" spans="1:5" x14ac:dyDescent="0.25">
      <c r="A1913">
        <v>2118</v>
      </c>
      <c r="C1913" s="5">
        <v>2</v>
      </c>
      <c r="D1913" s="2">
        <v>3</v>
      </c>
    </row>
    <row r="1914" spans="1:5" x14ac:dyDescent="0.25">
      <c r="A1914">
        <v>2119</v>
      </c>
      <c r="C1914" s="5">
        <v>2</v>
      </c>
      <c r="D1914" s="2">
        <v>3</v>
      </c>
      <c r="E1914" s="4">
        <v>4</v>
      </c>
    </row>
    <row r="1915" spans="1:5" x14ac:dyDescent="0.25">
      <c r="A1915">
        <v>2120</v>
      </c>
      <c r="D1915" s="2">
        <v>3</v>
      </c>
      <c r="E1915" s="4">
        <v>4</v>
      </c>
    </row>
    <row r="1916" spans="1:5" x14ac:dyDescent="0.25">
      <c r="A1916">
        <v>2121</v>
      </c>
      <c r="D1916" s="2">
        <v>3</v>
      </c>
      <c r="E1916" s="4">
        <v>4</v>
      </c>
    </row>
    <row r="1917" spans="1:5" x14ac:dyDescent="0.25">
      <c r="A1917">
        <v>2122</v>
      </c>
      <c r="D1917" s="2">
        <v>3</v>
      </c>
      <c r="E1917" s="4">
        <v>4</v>
      </c>
    </row>
    <row r="1918" spans="1:5" x14ac:dyDescent="0.25">
      <c r="A1918">
        <v>2123</v>
      </c>
      <c r="D1918" s="2">
        <v>3</v>
      </c>
      <c r="E1918" s="4">
        <v>4</v>
      </c>
    </row>
    <row r="1919" spans="1:5" x14ac:dyDescent="0.25">
      <c r="A1919">
        <v>2124</v>
      </c>
      <c r="D1919" s="2">
        <v>3</v>
      </c>
      <c r="E1919" s="4">
        <v>4</v>
      </c>
    </row>
    <row r="1920" spans="1:5" x14ac:dyDescent="0.25">
      <c r="A1920">
        <v>2125</v>
      </c>
      <c r="B1920" s="3">
        <v>1</v>
      </c>
      <c r="D1920" s="2">
        <v>3</v>
      </c>
      <c r="E1920" s="4">
        <v>4</v>
      </c>
    </row>
    <row r="1921" spans="1:5" x14ac:dyDescent="0.25">
      <c r="A1921">
        <v>2126</v>
      </c>
      <c r="B1921" s="3">
        <v>1</v>
      </c>
      <c r="D1921" s="2">
        <v>3</v>
      </c>
      <c r="E1921" s="4">
        <v>4</v>
      </c>
    </row>
    <row r="1922" spans="1:5" x14ac:dyDescent="0.25">
      <c r="A1922">
        <v>2127</v>
      </c>
      <c r="B1922" s="3">
        <v>1</v>
      </c>
      <c r="D1922" s="2">
        <v>3</v>
      </c>
      <c r="E1922" s="4">
        <v>4</v>
      </c>
    </row>
    <row r="1923" spans="1:5" x14ac:dyDescent="0.25">
      <c r="A1923">
        <v>2128</v>
      </c>
      <c r="B1923" s="3">
        <v>1</v>
      </c>
      <c r="E1923" s="4">
        <v>4</v>
      </c>
    </row>
    <row r="1924" spans="1:5" x14ac:dyDescent="0.25">
      <c r="A1924">
        <v>2129</v>
      </c>
      <c r="B1924" s="3">
        <v>1</v>
      </c>
      <c r="E1924" s="4">
        <v>4</v>
      </c>
    </row>
    <row r="1925" spans="1:5" x14ac:dyDescent="0.25">
      <c r="A1925">
        <v>2130</v>
      </c>
      <c r="B1925" s="3">
        <v>1</v>
      </c>
      <c r="E1925" s="4">
        <v>4</v>
      </c>
    </row>
    <row r="1926" spans="1:5" x14ac:dyDescent="0.25">
      <c r="A1926">
        <v>2131</v>
      </c>
      <c r="B1926" s="3">
        <v>1</v>
      </c>
    </row>
    <row r="1927" spans="1:5" x14ac:dyDescent="0.25">
      <c r="A1927">
        <v>2132</v>
      </c>
      <c r="B1927" s="3">
        <v>1</v>
      </c>
      <c r="C1927" s="5">
        <v>2</v>
      </c>
    </row>
    <row r="1928" spans="1:5" x14ac:dyDescent="0.25">
      <c r="A1928">
        <v>2133</v>
      </c>
      <c r="B1928" s="3">
        <v>1</v>
      </c>
      <c r="C1928" s="5">
        <v>2</v>
      </c>
    </row>
    <row r="1929" spans="1:5" x14ac:dyDescent="0.25">
      <c r="A1929">
        <v>2134</v>
      </c>
      <c r="B1929" s="3">
        <v>1</v>
      </c>
      <c r="C1929" s="5">
        <v>2</v>
      </c>
    </row>
    <row r="1930" spans="1:5" x14ac:dyDescent="0.25">
      <c r="A1930">
        <v>2135</v>
      </c>
      <c r="B1930" s="3">
        <v>1</v>
      </c>
      <c r="C1930" s="5">
        <v>2</v>
      </c>
    </row>
    <row r="1931" spans="1:5" x14ac:dyDescent="0.25">
      <c r="A1931">
        <v>2136</v>
      </c>
      <c r="B1931" s="3">
        <v>1</v>
      </c>
      <c r="C1931" s="5">
        <v>2</v>
      </c>
    </row>
    <row r="1932" spans="1:5" x14ac:dyDescent="0.25">
      <c r="A1932">
        <v>2137</v>
      </c>
      <c r="B1932" s="3">
        <v>1</v>
      </c>
      <c r="C1932" s="5">
        <v>2</v>
      </c>
    </row>
    <row r="1933" spans="1:5" x14ac:dyDescent="0.25">
      <c r="A1933">
        <v>2138</v>
      </c>
      <c r="C1933" s="5">
        <v>2</v>
      </c>
    </row>
    <row r="1934" spans="1:5" x14ac:dyDescent="0.25">
      <c r="A1934">
        <v>2139</v>
      </c>
      <c r="C1934" s="5">
        <v>2</v>
      </c>
    </row>
    <row r="1935" spans="1:5" x14ac:dyDescent="0.25">
      <c r="A1935">
        <v>2140</v>
      </c>
      <c r="C1935" s="5">
        <v>2</v>
      </c>
      <c r="D1935" s="2">
        <v>3</v>
      </c>
    </row>
    <row r="1936" spans="1:5" x14ac:dyDescent="0.25">
      <c r="A1936">
        <v>2141</v>
      </c>
      <c r="C1936" s="5">
        <v>2</v>
      </c>
      <c r="D1936" s="2">
        <v>3</v>
      </c>
    </row>
    <row r="1937" spans="1:5" x14ac:dyDescent="0.25">
      <c r="A1937">
        <v>2142</v>
      </c>
      <c r="C1937" s="5">
        <v>2</v>
      </c>
      <c r="D1937" s="2">
        <v>3</v>
      </c>
    </row>
    <row r="1938" spans="1:5" x14ac:dyDescent="0.25">
      <c r="A1938">
        <v>2143</v>
      </c>
      <c r="C1938" s="5">
        <v>2</v>
      </c>
      <c r="D1938" s="2">
        <v>3</v>
      </c>
      <c r="E1938" s="4">
        <v>4</v>
      </c>
    </row>
    <row r="1939" spans="1:5" x14ac:dyDescent="0.25">
      <c r="A1939">
        <v>2144</v>
      </c>
      <c r="C1939" s="5">
        <v>2</v>
      </c>
      <c r="D1939" s="2">
        <v>3</v>
      </c>
      <c r="E1939" s="4">
        <v>4</v>
      </c>
    </row>
    <row r="1940" spans="1:5" x14ac:dyDescent="0.25">
      <c r="A1940">
        <v>2145</v>
      </c>
      <c r="D1940" s="2">
        <v>3</v>
      </c>
      <c r="E1940" s="4">
        <v>4</v>
      </c>
    </row>
    <row r="1941" spans="1:5" x14ac:dyDescent="0.25">
      <c r="A1941">
        <v>2146</v>
      </c>
      <c r="D1941" s="2">
        <v>3</v>
      </c>
      <c r="E1941" s="4">
        <v>4</v>
      </c>
    </row>
    <row r="1942" spans="1:5" x14ac:dyDescent="0.25">
      <c r="A1942">
        <v>2147</v>
      </c>
      <c r="D1942" s="2">
        <v>3</v>
      </c>
      <c r="E1942" s="4">
        <v>4</v>
      </c>
    </row>
    <row r="1943" spans="1:5" x14ac:dyDescent="0.25">
      <c r="A1943">
        <v>2148</v>
      </c>
      <c r="D1943" s="2">
        <v>3</v>
      </c>
      <c r="E1943" s="4">
        <v>4</v>
      </c>
    </row>
    <row r="1944" spans="1:5" x14ac:dyDescent="0.25">
      <c r="A1944">
        <v>2149</v>
      </c>
      <c r="B1944" s="3">
        <v>1</v>
      </c>
      <c r="D1944" s="2">
        <v>3</v>
      </c>
      <c r="E1944" s="4">
        <v>4</v>
      </c>
    </row>
    <row r="1945" spans="1:5" x14ac:dyDescent="0.25">
      <c r="A1945">
        <v>2150</v>
      </c>
      <c r="B1945" s="3">
        <v>1</v>
      </c>
      <c r="D1945" s="2">
        <v>3</v>
      </c>
      <c r="E1945" s="4">
        <v>4</v>
      </c>
    </row>
    <row r="1946" spans="1:5" x14ac:dyDescent="0.25">
      <c r="A1946">
        <v>2151</v>
      </c>
      <c r="B1946" s="3">
        <v>1</v>
      </c>
      <c r="D1946" s="2">
        <v>3</v>
      </c>
      <c r="E1946" s="4">
        <v>4</v>
      </c>
    </row>
    <row r="1947" spans="1:5" x14ac:dyDescent="0.25">
      <c r="A1947">
        <v>2152</v>
      </c>
      <c r="B1947" s="3">
        <v>1</v>
      </c>
      <c r="D1947" s="2">
        <v>3</v>
      </c>
      <c r="E1947" s="4">
        <v>4</v>
      </c>
    </row>
    <row r="1948" spans="1:5" x14ac:dyDescent="0.25">
      <c r="A1948">
        <v>2153</v>
      </c>
      <c r="B1948" s="3">
        <v>1</v>
      </c>
      <c r="D1948" s="2">
        <v>3</v>
      </c>
      <c r="E1948" s="4">
        <v>4</v>
      </c>
    </row>
    <row r="1949" spans="1:5" x14ac:dyDescent="0.25">
      <c r="A1949">
        <v>2154</v>
      </c>
      <c r="B1949" s="3">
        <v>1</v>
      </c>
      <c r="E1949" s="4">
        <v>4</v>
      </c>
    </row>
    <row r="1950" spans="1:5" x14ac:dyDescent="0.25">
      <c r="A1950">
        <v>2155</v>
      </c>
      <c r="B1950" s="3">
        <v>1</v>
      </c>
      <c r="E1950" s="4">
        <v>4</v>
      </c>
    </row>
    <row r="1951" spans="1:5" x14ac:dyDescent="0.25">
      <c r="A1951">
        <v>2156</v>
      </c>
      <c r="B1951" s="3">
        <v>1</v>
      </c>
      <c r="E1951" s="4">
        <v>4</v>
      </c>
    </row>
    <row r="1952" spans="1:5" x14ac:dyDescent="0.25">
      <c r="A1952">
        <v>2157</v>
      </c>
      <c r="B1952" s="3">
        <v>1</v>
      </c>
      <c r="E1952" s="4">
        <v>4</v>
      </c>
    </row>
    <row r="1953" spans="1:5" x14ac:dyDescent="0.25">
      <c r="A1953">
        <v>2158</v>
      </c>
      <c r="B1953" s="3">
        <v>1</v>
      </c>
    </row>
    <row r="1954" spans="1:5" x14ac:dyDescent="0.25">
      <c r="A1954">
        <v>2159</v>
      </c>
      <c r="B1954" s="3">
        <v>1</v>
      </c>
    </row>
    <row r="1955" spans="1:5" x14ac:dyDescent="0.25">
      <c r="A1955">
        <v>2160</v>
      </c>
      <c r="B1955" s="3">
        <v>1</v>
      </c>
      <c r="C1955" s="5">
        <v>2</v>
      </c>
    </row>
    <row r="1956" spans="1:5" x14ac:dyDescent="0.25">
      <c r="A1956">
        <v>2161</v>
      </c>
      <c r="B1956" s="3">
        <v>1</v>
      </c>
      <c r="C1956" s="5">
        <v>2</v>
      </c>
    </row>
    <row r="1957" spans="1:5" x14ac:dyDescent="0.25">
      <c r="A1957">
        <v>2162</v>
      </c>
      <c r="B1957" s="3">
        <v>1</v>
      </c>
      <c r="C1957" s="5">
        <v>2</v>
      </c>
    </row>
    <row r="1958" spans="1:5" x14ac:dyDescent="0.25">
      <c r="A1958">
        <v>2163</v>
      </c>
      <c r="B1958" s="3">
        <v>1</v>
      </c>
      <c r="C1958" s="5">
        <v>2</v>
      </c>
    </row>
    <row r="1959" spans="1:5" x14ac:dyDescent="0.25">
      <c r="A1959">
        <v>2164</v>
      </c>
      <c r="B1959" s="3">
        <v>1</v>
      </c>
      <c r="C1959" s="5">
        <v>2</v>
      </c>
    </row>
    <row r="1960" spans="1:5" x14ac:dyDescent="0.25">
      <c r="A1960">
        <v>2165</v>
      </c>
      <c r="C1960" s="5">
        <v>2</v>
      </c>
    </row>
    <row r="1961" spans="1:5" x14ac:dyDescent="0.25">
      <c r="A1961">
        <v>2166</v>
      </c>
      <c r="C1961" s="5">
        <v>2</v>
      </c>
    </row>
    <row r="1962" spans="1:5" x14ac:dyDescent="0.25">
      <c r="A1962">
        <v>2167</v>
      </c>
      <c r="C1962" s="5">
        <v>2</v>
      </c>
      <c r="D1962" s="2">
        <v>3</v>
      </c>
    </row>
    <row r="1963" spans="1:5" x14ac:dyDescent="0.25">
      <c r="A1963">
        <v>2168</v>
      </c>
      <c r="C1963" s="5">
        <v>2</v>
      </c>
      <c r="D1963" s="2">
        <v>3</v>
      </c>
    </row>
    <row r="1964" spans="1:5" x14ac:dyDescent="0.25">
      <c r="A1964">
        <v>2169</v>
      </c>
      <c r="C1964" s="5">
        <v>2</v>
      </c>
      <c r="D1964" s="2">
        <v>3</v>
      </c>
    </row>
    <row r="1965" spans="1:5" x14ac:dyDescent="0.25">
      <c r="A1965">
        <v>2170</v>
      </c>
      <c r="C1965" s="5">
        <v>2</v>
      </c>
      <c r="D1965" s="2">
        <v>3</v>
      </c>
    </row>
    <row r="1966" spans="1:5" x14ac:dyDescent="0.25">
      <c r="A1966">
        <v>2171</v>
      </c>
      <c r="C1966" s="5">
        <v>2</v>
      </c>
      <c r="D1966" s="2">
        <v>3</v>
      </c>
    </row>
    <row r="1967" spans="1:5" x14ac:dyDescent="0.25">
      <c r="A1967">
        <v>2172</v>
      </c>
      <c r="C1967" s="5">
        <v>2</v>
      </c>
      <c r="D1967" s="2">
        <v>3</v>
      </c>
      <c r="E1967" s="4">
        <v>4</v>
      </c>
    </row>
    <row r="1968" spans="1:5" x14ac:dyDescent="0.25">
      <c r="A1968">
        <v>2173</v>
      </c>
      <c r="C1968" s="5">
        <v>2</v>
      </c>
      <c r="D1968" s="2">
        <v>3</v>
      </c>
      <c r="E1968" s="4">
        <v>4</v>
      </c>
    </row>
    <row r="1969" spans="1:6" x14ac:dyDescent="0.25">
      <c r="A1969">
        <v>2174</v>
      </c>
      <c r="C1969" s="5">
        <v>2</v>
      </c>
      <c r="D1969" s="2">
        <v>3</v>
      </c>
      <c r="E1969" s="4">
        <v>4</v>
      </c>
    </row>
    <row r="1970" spans="1:6" x14ac:dyDescent="0.25">
      <c r="A1970">
        <v>2175</v>
      </c>
      <c r="C1970" s="5">
        <v>2</v>
      </c>
      <c r="D1970" s="2">
        <v>3</v>
      </c>
      <c r="E1970" s="4">
        <v>4</v>
      </c>
      <c r="F1970" t="s">
        <v>22</v>
      </c>
    </row>
    <row r="1971" spans="1:6" x14ac:dyDescent="0.25">
      <c r="A1971">
        <v>2206</v>
      </c>
    </row>
    <row r="1972" spans="1:6" x14ac:dyDescent="0.25">
      <c r="A1972">
        <v>2207</v>
      </c>
    </row>
    <row r="1973" spans="1:6" x14ac:dyDescent="0.25">
      <c r="A1973">
        <v>2208</v>
      </c>
      <c r="F1973" t="s">
        <v>22</v>
      </c>
    </row>
    <row r="1974" spans="1:6" x14ac:dyDescent="0.25">
      <c r="A1974">
        <v>2209</v>
      </c>
      <c r="B1974" s="3">
        <v>1</v>
      </c>
    </row>
    <row r="1975" spans="1:6" x14ac:dyDescent="0.25">
      <c r="A1975">
        <v>2210</v>
      </c>
      <c r="B1975" s="3">
        <v>1</v>
      </c>
    </row>
    <row r="1976" spans="1:6" x14ac:dyDescent="0.25">
      <c r="A1976">
        <v>2211</v>
      </c>
      <c r="B1976" s="3">
        <v>1</v>
      </c>
    </row>
    <row r="1977" spans="1:6" x14ac:dyDescent="0.25">
      <c r="A1977">
        <v>2212</v>
      </c>
      <c r="B1977" s="3">
        <v>1</v>
      </c>
    </row>
    <row r="1978" spans="1:6" x14ac:dyDescent="0.25">
      <c r="A1978">
        <v>2213</v>
      </c>
      <c r="B1978" s="3">
        <v>1</v>
      </c>
    </row>
    <row r="1979" spans="1:6" x14ac:dyDescent="0.25">
      <c r="A1979">
        <v>2214</v>
      </c>
      <c r="B1979" s="3">
        <v>1</v>
      </c>
    </row>
    <row r="1980" spans="1:6" x14ac:dyDescent="0.25">
      <c r="A1980">
        <v>2215</v>
      </c>
      <c r="B1980" s="3">
        <v>1</v>
      </c>
    </row>
    <row r="1981" spans="1:6" x14ac:dyDescent="0.25">
      <c r="A1981">
        <v>2216</v>
      </c>
      <c r="B1981" s="3">
        <v>1</v>
      </c>
    </row>
    <row r="1982" spans="1:6" x14ac:dyDescent="0.25">
      <c r="A1982">
        <v>2217</v>
      </c>
      <c r="B1982" s="3">
        <v>1</v>
      </c>
    </row>
    <row r="1983" spans="1:6" x14ac:dyDescent="0.25">
      <c r="A1983">
        <v>2218</v>
      </c>
      <c r="B1983" s="3">
        <v>1</v>
      </c>
    </row>
    <row r="1984" spans="1:6" x14ac:dyDescent="0.25">
      <c r="A1984">
        <v>2219</v>
      </c>
      <c r="B1984" s="3">
        <v>1</v>
      </c>
    </row>
    <row r="1985" spans="1:5" x14ac:dyDescent="0.25">
      <c r="A1985">
        <v>2220</v>
      </c>
      <c r="B1985" s="3">
        <v>1</v>
      </c>
    </row>
    <row r="1986" spans="1:5" x14ac:dyDescent="0.25">
      <c r="A1986">
        <v>2221</v>
      </c>
      <c r="B1986" s="3">
        <v>1</v>
      </c>
    </row>
    <row r="1987" spans="1:5" x14ac:dyDescent="0.25">
      <c r="A1987">
        <v>2222</v>
      </c>
      <c r="B1987" s="3">
        <v>1</v>
      </c>
    </row>
    <row r="1988" spans="1:5" x14ac:dyDescent="0.25">
      <c r="A1988">
        <v>2223</v>
      </c>
      <c r="B1988" s="3">
        <v>1</v>
      </c>
      <c r="C1988" s="5">
        <v>2</v>
      </c>
    </row>
    <row r="1989" spans="1:5" x14ac:dyDescent="0.25">
      <c r="A1989">
        <v>2224</v>
      </c>
      <c r="B1989" s="3">
        <v>1</v>
      </c>
      <c r="C1989" s="5">
        <v>2</v>
      </c>
      <c r="D1989" s="2">
        <v>3</v>
      </c>
    </row>
    <row r="1990" spans="1:5" x14ac:dyDescent="0.25">
      <c r="A1990">
        <v>2225</v>
      </c>
      <c r="B1990" s="3">
        <v>1</v>
      </c>
      <c r="C1990" s="5">
        <v>2</v>
      </c>
      <c r="D1990" s="2">
        <v>3</v>
      </c>
    </row>
    <row r="1991" spans="1:5" x14ac:dyDescent="0.25">
      <c r="A1991">
        <v>2226</v>
      </c>
      <c r="C1991" s="5">
        <v>2</v>
      </c>
      <c r="D1991" s="2">
        <v>3</v>
      </c>
    </row>
    <row r="1992" spans="1:5" x14ac:dyDescent="0.25">
      <c r="A1992">
        <v>2227</v>
      </c>
      <c r="C1992" s="5">
        <v>2</v>
      </c>
      <c r="D1992" s="2">
        <v>3</v>
      </c>
    </row>
    <row r="1993" spans="1:5" x14ac:dyDescent="0.25">
      <c r="A1993">
        <v>2228</v>
      </c>
      <c r="C1993" s="5">
        <v>2</v>
      </c>
      <c r="D1993" s="2">
        <v>3</v>
      </c>
    </row>
    <row r="1994" spans="1:5" x14ac:dyDescent="0.25">
      <c r="A1994">
        <v>2229</v>
      </c>
      <c r="C1994" s="5">
        <v>2</v>
      </c>
      <c r="D1994" s="2">
        <v>3</v>
      </c>
      <c r="E1994" s="4">
        <v>4</v>
      </c>
    </row>
    <row r="1995" spans="1:5" x14ac:dyDescent="0.25">
      <c r="A1995">
        <v>2230</v>
      </c>
      <c r="C1995" s="5">
        <v>2</v>
      </c>
      <c r="D1995" s="2">
        <v>3</v>
      </c>
      <c r="E1995" s="4">
        <v>4</v>
      </c>
    </row>
    <row r="1996" spans="1:5" x14ac:dyDescent="0.25">
      <c r="A1996">
        <v>2231</v>
      </c>
      <c r="C1996" s="5">
        <v>2</v>
      </c>
      <c r="D1996" s="2">
        <v>3</v>
      </c>
      <c r="E1996" s="4">
        <v>4</v>
      </c>
    </row>
    <row r="1997" spans="1:5" x14ac:dyDescent="0.25">
      <c r="A1997">
        <v>2232</v>
      </c>
      <c r="C1997" s="5">
        <v>2</v>
      </c>
      <c r="D1997" s="2">
        <v>3</v>
      </c>
      <c r="E1997" s="4">
        <v>4</v>
      </c>
    </row>
    <row r="1998" spans="1:5" x14ac:dyDescent="0.25">
      <c r="A1998">
        <v>2233</v>
      </c>
      <c r="C1998" s="5">
        <v>2</v>
      </c>
      <c r="D1998" s="2">
        <v>3</v>
      </c>
      <c r="E1998" s="4">
        <v>4</v>
      </c>
    </row>
    <row r="1999" spans="1:5" x14ac:dyDescent="0.25">
      <c r="A1999">
        <v>2234</v>
      </c>
      <c r="C1999" s="5">
        <v>2</v>
      </c>
      <c r="D1999" s="2">
        <v>3</v>
      </c>
      <c r="E1999" s="4">
        <v>4</v>
      </c>
    </row>
    <row r="2000" spans="1:5" x14ac:dyDescent="0.25">
      <c r="A2000">
        <v>2235</v>
      </c>
      <c r="C2000" s="5">
        <v>2</v>
      </c>
      <c r="D2000" s="2">
        <v>3</v>
      </c>
      <c r="E2000" s="4">
        <v>4</v>
      </c>
    </row>
    <row r="2001" spans="1:5" x14ac:dyDescent="0.25">
      <c r="A2001">
        <v>2236</v>
      </c>
      <c r="D2001" s="2">
        <v>3</v>
      </c>
      <c r="E2001" s="4">
        <v>4</v>
      </c>
    </row>
    <row r="2002" spans="1:5" x14ac:dyDescent="0.25">
      <c r="A2002">
        <v>2237</v>
      </c>
      <c r="D2002" s="2">
        <v>3</v>
      </c>
      <c r="E2002" s="4">
        <v>4</v>
      </c>
    </row>
    <row r="2003" spans="1:5" x14ac:dyDescent="0.25">
      <c r="A2003">
        <v>2238</v>
      </c>
      <c r="B2003" s="3">
        <v>1</v>
      </c>
      <c r="D2003" s="2">
        <v>3</v>
      </c>
      <c r="E2003" s="4">
        <v>4</v>
      </c>
    </row>
    <row r="2004" spans="1:5" x14ac:dyDescent="0.25">
      <c r="A2004">
        <v>2239</v>
      </c>
      <c r="B2004" s="3">
        <v>1</v>
      </c>
      <c r="D2004" s="2">
        <v>3</v>
      </c>
      <c r="E2004" s="4">
        <v>4</v>
      </c>
    </row>
    <row r="2005" spans="1:5" x14ac:dyDescent="0.25">
      <c r="A2005">
        <v>2240</v>
      </c>
      <c r="B2005" s="3">
        <v>1</v>
      </c>
      <c r="D2005" s="2">
        <v>3</v>
      </c>
      <c r="E2005" s="4">
        <v>4</v>
      </c>
    </row>
    <row r="2006" spans="1:5" x14ac:dyDescent="0.25">
      <c r="A2006">
        <v>2241</v>
      </c>
      <c r="B2006" s="3">
        <v>1</v>
      </c>
      <c r="E2006" s="4">
        <v>4</v>
      </c>
    </row>
    <row r="2007" spans="1:5" x14ac:dyDescent="0.25">
      <c r="A2007">
        <v>2242</v>
      </c>
      <c r="B2007" s="3">
        <v>1</v>
      </c>
      <c r="E2007" s="4">
        <v>4</v>
      </c>
    </row>
    <row r="2008" spans="1:5" x14ac:dyDescent="0.25">
      <c r="A2008">
        <v>2243</v>
      </c>
      <c r="B2008" s="3">
        <v>1</v>
      </c>
    </row>
    <row r="2009" spans="1:5" x14ac:dyDescent="0.25">
      <c r="A2009">
        <v>2244</v>
      </c>
      <c r="B2009" s="3">
        <v>1</v>
      </c>
    </row>
    <row r="2010" spans="1:5" x14ac:dyDescent="0.25">
      <c r="A2010">
        <v>2245</v>
      </c>
      <c r="B2010" s="3">
        <v>1</v>
      </c>
    </row>
    <row r="2011" spans="1:5" x14ac:dyDescent="0.25">
      <c r="A2011">
        <v>2246</v>
      </c>
      <c r="B2011" s="3">
        <v>1</v>
      </c>
    </row>
    <row r="2012" spans="1:5" x14ac:dyDescent="0.25">
      <c r="A2012">
        <v>2247</v>
      </c>
      <c r="B2012" s="3">
        <v>1</v>
      </c>
    </row>
    <row r="2013" spans="1:5" x14ac:dyDescent="0.25">
      <c r="A2013">
        <v>2248</v>
      </c>
      <c r="B2013" s="3">
        <v>1</v>
      </c>
    </row>
    <row r="2014" spans="1:5" x14ac:dyDescent="0.25">
      <c r="A2014">
        <v>2249</v>
      </c>
      <c r="B2014" s="3">
        <v>1</v>
      </c>
    </row>
    <row r="2015" spans="1:5" x14ac:dyDescent="0.25">
      <c r="A2015">
        <v>2250</v>
      </c>
      <c r="B2015" s="3">
        <v>1</v>
      </c>
      <c r="C2015" s="5">
        <v>2</v>
      </c>
    </row>
    <row r="2016" spans="1:5" x14ac:dyDescent="0.25">
      <c r="A2016">
        <v>2251</v>
      </c>
      <c r="B2016" s="3">
        <v>1</v>
      </c>
      <c r="C2016" s="5">
        <v>2</v>
      </c>
    </row>
    <row r="2017" spans="1:5" x14ac:dyDescent="0.25">
      <c r="A2017">
        <v>2252</v>
      </c>
      <c r="B2017" s="3">
        <v>1</v>
      </c>
      <c r="C2017" s="5">
        <v>2</v>
      </c>
    </row>
    <row r="2018" spans="1:5" x14ac:dyDescent="0.25">
      <c r="A2018">
        <v>2253</v>
      </c>
      <c r="C2018" s="5">
        <v>2</v>
      </c>
      <c r="D2018" s="2">
        <v>3</v>
      </c>
      <c r="E2018" s="4">
        <v>4</v>
      </c>
    </row>
    <row r="2019" spans="1:5" x14ac:dyDescent="0.25">
      <c r="A2019">
        <v>2254</v>
      </c>
      <c r="C2019" s="5">
        <v>2</v>
      </c>
      <c r="D2019" s="2">
        <v>3</v>
      </c>
      <c r="E2019" s="4">
        <v>4</v>
      </c>
    </row>
    <row r="2020" spans="1:5" x14ac:dyDescent="0.25">
      <c r="A2020">
        <v>2255</v>
      </c>
      <c r="C2020" s="5">
        <v>2</v>
      </c>
      <c r="D2020" s="2">
        <v>3</v>
      </c>
      <c r="E2020" s="4">
        <v>4</v>
      </c>
    </row>
    <row r="2021" spans="1:5" x14ac:dyDescent="0.25">
      <c r="A2021">
        <v>2256</v>
      </c>
      <c r="C2021" s="5">
        <v>2</v>
      </c>
      <c r="D2021" s="2">
        <v>3</v>
      </c>
      <c r="E2021" s="4">
        <v>4</v>
      </c>
    </row>
    <row r="2022" spans="1:5" x14ac:dyDescent="0.25">
      <c r="A2022">
        <v>2257</v>
      </c>
      <c r="C2022" s="5">
        <v>2</v>
      </c>
      <c r="D2022" s="2">
        <v>3</v>
      </c>
      <c r="E2022" s="4">
        <v>4</v>
      </c>
    </row>
    <row r="2023" spans="1:5" x14ac:dyDescent="0.25">
      <c r="A2023">
        <v>2258</v>
      </c>
      <c r="C2023" s="5">
        <v>2</v>
      </c>
      <c r="D2023" s="2">
        <v>3</v>
      </c>
      <c r="E2023" s="4">
        <v>4</v>
      </c>
    </row>
    <row r="2024" spans="1:5" x14ac:dyDescent="0.25">
      <c r="A2024">
        <v>2259</v>
      </c>
      <c r="C2024" s="5">
        <v>2</v>
      </c>
      <c r="D2024" s="2">
        <v>3</v>
      </c>
      <c r="E2024" s="4">
        <v>4</v>
      </c>
    </row>
    <row r="2025" spans="1:5" x14ac:dyDescent="0.25">
      <c r="A2025">
        <v>2260</v>
      </c>
      <c r="C2025" s="5">
        <v>2</v>
      </c>
      <c r="D2025" s="2">
        <v>3</v>
      </c>
      <c r="E2025" s="4">
        <v>4</v>
      </c>
    </row>
    <row r="2026" spans="1:5" x14ac:dyDescent="0.25">
      <c r="A2026">
        <v>2261</v>
      </c>
      <c r="C2026" s="5">
        <v>2</v>
      </c>
      <c r="D2026" s="2">
        <v>3</v>
      </c>
      <c r="E2026" s="4">
        <v>4</v>
      </c>
    </row>
    <row r="2027" spans="1:5" x14ac:dyDescent="0.25">
      <c r="A2027">
        <v>2262</v>
      </c>
      <c r="B2027" s="3">
        <v>1</v>
      </c>
      <c r="D2027" s="2">
        <v>3</v>
      </c>
      <c r="E2027" s="4">
        <v>4</v>
      </c>
    </row>
    <row r="2028" spans="1:5" x14ac:dyDescent="0.25">
      <c r="A2028">
        <v>2263</v>
      </c>
      <c r="B2028" s="3">
        <v>1</v>
      </c>
      <c r="D2028" s="2">
        <v>3</v>
      </c>
      <c r="E2028" s="4">
        <v>4</v>
      </c>
    </row>
    <row r="2029" spans="1:5" x14ac:dyDescent="0.25">
      <c r="A2029">
        <v>2264</v>
      </c>
      <c r="B2029" s="3">
        <v>1</v>
      </c>
      <c r="D2029" s="2">
        <v>3</v>
      </c>
      <c r="E2029" s="4">
        <v>4</v>
      </c>
    </row>
    <row r="2030" spans="1:5" x14ac:dyDescent="0.25">
      <c r="A2030">
        <v>2265</v>
      </c>
      <c r="B2030" s="3">
        <v>1</v>
      </c>
      <c r="D2030" s="2">
        <v>3</v>
      </c>
      <c r="E2030" s="4">
        <v>4</v>
      </c>
    </row>
    <row r="2031" spans="1:5" x14ac:dyDescent="0.25">
      <c r="A2031">
        <v>2266</v>
      </c>
      <c r="B2031" s="3">
        <v>1</v>
      </c>
      <c r="E2031" s="4">
        <v>4</v>
      </c>
    </row>
    <row r="2032" spans="1:5" x14ac:dyDescent="0.25">
      <c r="A2032">
        <v>2267</v>
      </c>
      <c r="B2032" s="3">
        <v>1</v>
      </c>
      <c r="E2032" s="4">
        <v>4</v>
      </c>
    </row>
    <row r="2033" spans="1:5" x14ac:dyDescent="0.25">
      <c r="A2033">
        <v>2268</v>
      </c>
      <c r="B2033" s="3">
        <v>1</v>
      </c>
    </row>
    <row r="2034" spans="1:5" x14ac:dyDescent="0.25">
      <c r="A2034">
        <v>2269</v>
      </c>
      <c r="B2034" s="3">
        <v>1</v>
      </c>
    </row>
    <row r="2035" spans="1:5" x14ac:dyDescent="0.25">
      <c r="A2035">
        <v>2270</v>
      </c>
      <c r="B2035" s="3">
        <v>1</v>
      </c>
    </row>
    <row r="2036" spans="1:5" x14ac:dyDescent="0.25">
      <c r="A2036">
        <v>2271</v>
      </c>
      <c r="B2036" s="3">
        <v>1</v>
      </c>
    </row>
    <row r="2037" spans="1:5" x14ac:dyDescent="0.25">
      <c r="A2037">
        <v>2272</v>
      </c>
      <c r="B2037" s="3">
        <v>1</v>
      </c>
    </row>
    <row r="2038" spans="1:5" x14ac:dyDescent="0.25">
      <c r="A2038">
        <v>2273</v>
      </c>
      <c r="B2038" s="3">
        <v>1</v>
      </c>
    </row>
    <row r="2039" spans="1:5" x14ac:dyDescent="0.25">
      <c r="A2039">
        <v>2274</v>
      </c>
      <c r="B2039" s="3">
        <v>1</v>
      </c>
    </row>
    <row r="2040" spans="1:5" x14ac:dyDescent="0.25">
      <c r="A2040">
        <v>2275</v>
      </c>
      <c r="B2040" s="3">
        <v>1</v>
      </c>
      <c r="C2040" s="5">
        <v>2</v>
      </c>
    </row>
    <row r="2041" spans="1:5" x14ac:dyDescent="0.25">
      <c r="A2041">
        <v>2276</v>
      </c>
      <c r="B2041" s="3">
        <v>1</v>
      </c>
      <c r="C2041" s="5">
        <v>2</v>
      </c>
    </row>
    <row r="2042" spans="1:5" x14ac:dyDescent="0.25">
      <c r="A2042">
        <v>2277</v>
      </c>
      <c r="B2042" s="3">
        <v>1</v>
      </c>
      <c r="C2042" s="5">
        <v>2</v>
      </c>
      <c r="D2042" s="2">
        <v>3</v>
      </c>
    </row>
    <row r="2043" spans="1:5" x14ac:dyDescent="0.25">
      <c r="A2043">
        <v>2278</v>
      </c>
      <c r="C2043" s="5">
        <v>2</v>
      </c>
      <c r="D2043" s="2">
        <v>3</v>
      </c>
    </row>
    <row r="2044" spans="1:5" x14ac:dyDescent="0.25">
      <c r="A2044">
        <v>2279</v>
      </c>
      <c r="C2044" s="5">
        <v>2</v>
      </c>
      <c r="D2044" s="2">
        <v>3</v>
      </c>
      <c r="E2044" s="4">
        <v>4</v>
      </c>
    </row>
    <row r="2045" spans="1:5" x14ac:dyDescent="0.25">
      <c r="A2045">
        <v>2280</v>
      </c>
      <c r="C2045" s="5">
        <v>2</v>
      </c>
      <c r="D2045" s="2">
        <v>3</v>
      </c>
      <c r="E2045" s="4">
        <v>4</v>
      </c>
    </row>
    <row r="2046" spans="1:5" x14ac:dyDescent="0.25">
      <c r="A2046">
        <v>2281</v>
      </c>
      <c r="C2046" s="5">
        <v>2</v>
      </c>
      <c r="D2046" s="2">
        <v>3</v>
      </c>
      <c r="E2046" s="4">
        <v>4</v>
      </c>
    </row>
    <row r="2047" spans="1:5" x14ac:dyDescent="0.25">
      <c r="A2047">
        <v>2282</v>
      </c>
      <c r="C2047" s="5">
        <v>2</v>
      </c>
      <c r="D2047" s="2">
        <v>3</v>
      </c>
      <c r="E2047" s="4">
        <v>4</v>
      </c>
    </row>
    <row r="2048" spans="1:5" x14ac:dyDescent="0.25">
      <c r="A2048">
        <v>2283</v>
      </c>
      <c r="C2048" s="5">
        <v>2</v>
      </c>
      <c r="D2048" s="2">
        <v>3</v>
      </c>
      <c r="E2048" s="4">
        <v>4</v>
      </c>
    </row>
    <row r="2049" spans="1:5" x14ac:dyDescent="0.25">
      <c r="A2049">
        <v>2284</v>
      </c>
      <c r="C2049" s="5">
        <v>2</v>
      </c>
      <c r="D2049" s="2">
        <v>3</v>
      </c>
      <c r="E2049" s="4">
        <v>4</v>
      </c>
    </row>
    <row r="2050" spans="1:5" x14ac:dyDescent="0.25">
      <c r="A2050">
        <v>2285</v>
      </c>
      <c r="C2050" s="5">
        <v>2</v>
      </c>
      <c r="D2050" s="2">
        <v>3</v>
      </c>
      <c r="E2050" s="4">
        <v>4</v>
      </c>
    </row>
    <row r="2051" spans="1:5" x14ac:dyDescent="0.25">
      <c r="A2051">
        <v>2286</v>
      </c>
      <c r="C2051" s="5">
        <v>2</v>
      </c>
      <c r="D2051" s="2">
        <v>3</v>
      </c>
      <c r="E2051" s="4">
        <v>4</v>
      </c>
    </row>
    <row r="2052" spans="1:5" x14ac:dyDescent="0.25">
      <c r="A2052">
        <v>2287</v>
      </c>
      <c r="D2052" s="2">
        <v>3</v>
      </c>
      <c r="E2052" s="4">
        <v>4</v>
      </c>
    </row>
    <row r="2053" spans="1:5" x14ac:dyDescent="0.25">
      <c r="A2053">
        <v>2288</v>
      </c>
      <c r="D2053" s="2">
        <v>3</v>
      </c>
      <c r="E2053" s="4">
        <v>4</v>
      </c>
    </row>
    <row r="2054" spans="1:5" x14ac:dyDescent="0.25">
      <c r="A2054">
        <v>2289</v>
      </c>
      <c r="B2054" s="3">
        <v>1</v>
      </c>
      <c r="D2054" s="2">
        <v>3</v>
      </c>
      <c r="E2054" s="4">
        <v>4</v>
      </c>
    </row>
    <row r="2055" spans="1:5" x14ac:dyDescent="0.25">
      <c r="A2055">
        <v>2290</v>
      </c>
      <c r="B2055" s="3">
        <v>1</v>
      </c>
      <c r="D2055" s="2">
        <v>3</v>
      </c>
      <c r="E2055" s="4">
        <v>4</v>
      </c>
    </row>
    <row r="2056" spans="1:5" x14ac:dyDescent="0.25">
      <c r="A2056">
        <v>2291</v>
      </c>
      <c r="B2056" s="3">
        <v>1</v>
      </c>
      <c r="D2056" s="2">
        <v>3</v>
      </c>
      <c r="E2056" s="4">
        <v>4</v>
      </c>
    </row>
    <row r="2057" spans="1:5" x14ac:dyDescent="0.25">
      <c r="A2057">
        <v>2292</v>
      </c>
      <c r="B2057" s="3">
        <v>1</v>
      </c>
      <c r="E2057" s="4">
        <v>4</v>
      </c>
    </row>
    <row r="2058" spans="1:5" x14ac:dyDescent="0.25">
      <c r="A2058">
        <v>2293</v>
      </c>
      <c r="B2058" s="3">
        <v>1</v>
      </c>
    </row>
    <row r="2059" spans="1:5" x14ac:dyDescent="0.25">
      <c r="A2059">
        <v>2294</v>
      </c>
      <c r="B2059" s="3">
        <v>1</v>
      </c>
    </row>
    <row r="2060" spans="1:5" x14ac:dyDescent="0.25">
      <c r="A2060">
        <v>2295</v>
      </c>
      <c r="B2060" s="3">
        <v>1</v>
      </c>
    </row>
    <row r="2061" spans="1:5" x14ac:dyDescent="0.25">
      <c r="A2061">
        <v>2296</v>
      </c>
      <c r="B2061" s="3">
        <v>1</v>
      </c>
    </row>
    <row r="2062" spans="1:5" x14ac:dyDescent="0.25">
      <c r="A2062">
        <v>2297</v>
      </c>
      <c r="B2062" s="3">
        <v>1</v>
      </c>
    </row>
    <row r="2063" spans="1:5" x14ac:dyDescent="0.25">
      <c r="A2063">
        <v>2298</v>
      </c>
      <c r="B2063" s="3">
        <v>1</v>
      </c>
    </row>
    <row r="2064" spans="1:5" x14ac:dyDescent="0.25">
      <c r="A2064">
        <v>2299</v>
      </c>
      <c r="B2064" s="3">
        <v>1</v>
      </c>
      <c r="C2064" s="5">
        <v>2</v>
      </c>
    </row>
    <row r="2065" spans="1:5" x14ac:dyDescent="0.25">
      <c r="A2065">
        <v>2300</v>
      </c>
      <c r="B2065" s="3">
        <v>1</v>
      </c>
      <c r="C2065" s="5">
        <v>2</v>
      </c>
    </row>
    <row r="2066" spans="1:5" x14ac:dyDescent="0.25">
      <c r="A2066">
        <v>2301</v>
      </c>
      <c r="B2066" s="3">
        <v>1</v>
      </c>
      <c r="C2066" s="5">
        <v>2</v>
      </c>
    </row>
    <row r="2067" spans="1:5" x14ac:dyDescent="0.25">
      <c r="A2067">
        <v>2302</v>
      </c>
      <c r="B2067" s="3">
        <v>1</v>
      </c>
      <c r="C2067" s="5">
        <v>2</v>
      </c>
    </row>
    <row r="2068" spans="1:5" x14ac:dyDescent="0.25">
      <c r="A2068">
        <v>2303</v>
      </c>
      <c r="C2068" s="5">
        <v>2</v>
      </c>
    </row>
    <row r="2069" spans="1:5" x14ac:dyDescent="0.25">
      <c r="A2069">
        <v>2304</v>
      </c>
      <c r="C2069" s="5">
        <v>2</v>
      </c>
    </row>
    <row r="2070" spans="1:5" x14ac:dyDescent="0.25">
      <c r="A2070">
        <v>2305</v>
      </c>
      <c r="C2070" s="5">
        <v>2</v>
      </c>
      <c r="D2070" s="2">
        <v>3</v>
      </c>
    </row>
    <row r="2071" spans="1:5" x14ac:dyDescent="0.25">
      <c r="A2071">
        <v>2306</v>
      </c>
      <c r="C2071" s="5">
        <v>2</v>
      </c>
      <c r="D2071" s="2">
        <v>3</v>
      </c>
    </row>
    <row r="2072" spans="1:5" x14ac:dyDescent="0.25">
      <c r="A2072">
        <v>2307</v>
      </c>
      <c r="C2072" s="5">
        <v>2</v>
      </c>
      <c r="D2072" s="2">
        <v>3</v>
      </c>
    </row>
    <row r="2073" spans="1:5" x14ac:dyDescent="0.25">
      <c r="A2073">
        <v>2308</v>
      </c>
      <c r="C2073" s="5">
        <v>2</v>
      </c>
      <c r="D2073" s="2">
        <v>3</v>
      </c>
    </row>
    <row r="2074" spans="1:5" x14ac:dyDescent="0.25">
      <c r="A2074">
        <v>2309</v>
      </c>
      <c r="C2074" s="5">
        <v>2</v>
      </c>
      <c r="D2074" s="2">
        <v>3</v>
      </c>
      <c r="E2074" s="4">
        <v>4</v>
      </c>
    </row>
    <row r="2075" spans="1:5" x14ac:dyDescent="0.25">
      <c r="A2075">
        <v>2310</v>
      </c>
      <c r="D2075" s="2">
        <v>3</v>
      </c>
      <c r="E2075" s="4">
        <v>4</v>
      </c>
    </row>
    <row r="2076" spans="1:5" x14ac:dyDescent="0.25">
      <c r="A2076">
        <v>2311</v>
      </c>
      <c r="D2076" s="2">
        <v>3</v>
      </c>
      <c r="E2076" s="4">
        <v>4</v>
      </c>
    </row>
    <row r="2077" spans="1:5" x14ac:dyDescent="0.25">
      <c r="A2077">
        <v>2312</v>
      </c>
      <c r="D2077" s="2">
        <v>3</v>
      </c>
      <c r="E2077" s="4">
        <v>4</v>
      </c>
    </row>
    <row r="2078" spans="1:5" x14ac:dyDescent="0.25">
      <c r="A2078">
        <v>2313</v>
      </c>
      <c r="D2078" s="2">
        <v>3</v>
      </c>
      <c r="E2078" s="4">
        <v>4</v>
      </c>
    </row>
    <row r="2079" spans="1:5" x14ac:dyDescent="0.25">
      <c r="A2079">
        <v>2314</v>
      </c>
      <c r="D2079" s="2">
        <v>3</v>
      </c>
      <c r="E2079" s="4">
        <v>4</v>
      </c>
    </row>
    <row r="2080" spans="1:5" x14ac:dyDescent="0.25">
      <c r="A2080">
        <v>2315</v>
      </c>
      <c r="B2080" s="3">
        <v>1</v>
      </c>
      <c r="D2080" s="2">
        <v>3</v>
      </c>
      <c r="E2080" s="4">
        <v>4</v>
      </c>
    </row>
    <row r="2081" spans="1:5" x14ac:dyDescent="0.25">
      <c r="A2081">
        <v>2316</v>
      </c>
      <c r="B2081" s="3">
        <v>1</v>
      </c>
      <c r="D2081" s="2">
        <v>3</v>
      </c>
      <c r="E2081" s="4">
        <v>4</v>
      </c>
    </row>
    <row r="2082" spans="1:5" x14ac:dyDescent="0.25">
      <c r="A2082">
        <v>2317</v>
      </c>
      <c r="B2082" s="3">
        <v>1</v>
      </c>
      <c r="D2082" s="2">
        <v>3</v>
      </c>
      <c r="E2082" s="4">
        <v>4</v>
      </c>
    </row>
    <row r="2083" spans="1:5" x14ac:dyDescent="0.25">
      <c r="A2083">
        <v>2318</v>
      </c>
      <c r="B2083" s="3">
        <v>1</v>
      </c>
      <c r="E2083" s="4">
        <v>4</v>
      </c>
    </row>
    <row r="2084" spans="1:5" x14ac:dyDescent="0.25">
      <c r="A2084">
        <v>2319</v>
      </c>
      <c r="B2084" s="3">
        <v>1</v>
      </c>
      <c r="E2084" s="4">
        <v>4</v>
      </c>
    </row>
    <row r="2085" spans="1:5" x14ac:dyDescent="0.25">
      <c r="A2085">
        <v>2320</v>
      </c>
      <c r="B2085" s="3">
        <v>1</v>
      </c>
      <c r="E2085" s="4">
        <v>4</v>
      </c>
    </row>
    <row r="2086" spans="1:5" x14ac:dyDescent="0.25">
      <c r="A2086">
        <v>2321</v>
      </c>
      <c r="B2086" s="3">
        <v>1</v>
      </c>
    </row>
    <row r="2087" spans="1:5" x14ac:dyDescent="0.25">
      <c r="A2087">
        <v>2322</v>
      </c>
      <c r="B2087" s="3">
        <v>1</v>
      </c>
    </row>
    <row r="2088" spans="1:5" x14ac:dyDescent="0.25">
      <c r="A2088">
        <v>2323</v>
      </c>
      <c r="B2088" s="3">
        <v>1</v>
      </c>
      <c r="C2088" s="5">
        <v>2</v>
      </c>
    </row>
    <row r="2089" spans="1:5" x14ac:dyDescent="0.25">
      <c r="A2089">
        <v>2324</v>
      </c>
      <c r="B2089" s="3">
        <v>1</v>
      </c>
      <c r="C2089" s="5">
        <v>2</v>
      </c>
    </row>
    <row r="2090" spans="1:5" x14ac:dyDescent="0.25">
      <c r="A2090">
        <v>2325</v>
      </c>
      <c r="B2090" s="3">
        <v>1</v>
      </c>
      <c r="C2090" s="5">
        <v>2</v>
      </c>
    </row>
    <row r="2091" spans="1:5" x14ac:dyDescent="0.25">
      <c r="A2091">
        <v>2326</v>
      </c>
      <c r="B2091" s="3">
        <v>1</v>
      </c>
      <c r="C2091" s="5">
        <v>2</v>
      </c>
    </row>
    <row r="2092" spans="1:5" x14ac:dyDescent="0.25">
      <c r="A2092">
        <v>2327</v>
      </c>
      <c r="C2092" s="5">
        <v>2</v>
      </c>
    </row>
    <row r="2093" spans="1:5" x14ac:dyDescent="0.25">
      <c r="A2093">
        <v>2328</v>
      </c>
      <c r="C2093" s="5">
        <v>2</v>
      </c>
    </row>
    <row r="2094" spans="1:5" x14ac:dyDescent="0.25">
      <c r="A2094">
        <v>2329</v>
      </c>
      <c r="C2094" s="5">
        <v>2</v>
      </c>
    </row>
    <row r="2095" spans="1:5" x14ac:dyDescent="0.25">
      <c r="A2095">
        <v>2330</v>
      </c>
      <c r="C2095" s="5">
        <v>2</v>
      </c>
      <c r="D2095" s="2">
        <v>3</v>
      </c>
    </row>
    <row r="2096" spans="1:5" x14ac:dyDescent="0.25">
      <c r="A2096">
        <v>2331</v>
      </c>
      <c r="C2096" s="5">
        <v>2</v>
      </c>
      <c r="D2096" s="2">
        <v>3</v>
      </c>
    </row>
    <row r="2097" spans="1:5" x14ac:dyDescent="0.25">
      <c r="A2097">
        <v>2332</v>
      </c>
      <c r="C2097" s="5">
        <v>2</v>
      </c>
      <c r="D2097" s="2">
        <v>3</v>
      </c>
    </row>
    <row r="2098" spans="1:5" x14ac:dyDescent="0.25">
      <c r="A2098">
        <v>2333</v>
      </c>
      <c r="C2098" s="5">
        <v>2</v>
      </c>
      <c r="D2098" s="2">
        <v>3</v>
      </c>
      <c r="E2098" s="4">
        <v>4</v>
      </c>
    </row>
    <row r="2099" spans="1:5" x14ac:dyDescent="0.25">
      <c r="A2099">
        <v>2334</v>
      </c>
      <c r="D2099" s="2">
        <v>3</v>
      </c>
      <c r="E2099" s="4">
        <v>4</v>
      </c>
    </row>
    <row r="2100" spans="1:5" x14ac:dyDescent="0.25">
      <c r="A2100">
        <v>2335</v>
      </c>
      <c r="D2100" s="2">
        <v>3</v>
      </c>
      <c r="E2100" s="4">
        <v>4</v>
      </c>
    </row>
    <row r="2101" spans="1:5" x14ac:dyDescent="0.25">
      <c r="A2101">
        <v>2336</v>
      </c>
      <c r="D2101" s="2">
        <v>3</v>
      </c>
      <c r="E2101" s="4">
        <v>4</v>
      </c>
    </row>
    <row r="2102" spans="1:5" x14ac:dyDescent="0.25">
      <c r="A2102">
        <v>2337</v>
      </c>
      <c r="D2102" s="2">
        <v>3</v>
      </c>
      <c r="E2102" s="4">
        <v>4</v>
      </c>
    </row>
    <row r="2103" spans="1:5" x14ac:dyDescent="0.25">
      <c r="A2103">
        <v>2338</v>
      </c>
      <c r="D2103" s="2">
        <v>3</v>
      </c>
      <c r="E2103" s="4">
        <v>4</v>
      </c>
    </row>
    <row r="2104" spans="1:5" x14ac:dyDescent="0.25">
      <c r="A2104">
        <v>2339</v>
      </c>
      <c r="B2104" s="3">
        <v>1</v>
      </c>
      <c r="D2104" s="2">
        <v>3</v>
      </c>
      <c r="E2104" s="4">
        <v>4</v>
      </c>
    </row>
    <row r="2105" spans="1:5" x14ac:dyDescent="0.25">
      <c r="A2105">
        <v>2340</v>
      </c>
      <c r="B2105" s="3">
        <v>1</v>
      </c>
      <c r="D2105" s="2">
        <v>3</v>
      </c>
      <c r="E2105" s="4">
        <v>4</v>
      </c>
    </row>
    <row r="2106" spans="1:5" x14ac:dyDescent="0.25">
      <c r="A2106">
        <v>2341</v>
      </c>
      <c r="B2106" s="3">
        <v>1</v>
      </c>
      <c r="E2106" s="4">
        <v>4</v>
      </c>
    </row>
    <row r="2107" spans="1:5" x14ac:dyDescent="0.25">
      <c r="A2107">
        <v>2342</v>
      </c>
      <c r="B2107" s="3">
        <v>1</v>
      </c>
      <c r="E2107" s="4">
        <v>4</v>
      </c>
    </row>
    <row r="2108" spans="1:5" x14ac:dyDescent="0.25">
      <c r="A2108">
        <v>2343</v>
      </c>
      <c r="B2108" s="3">
        <v>1</v>
      </c>
    </row>
    <row r="2109" spans="1:5" x14ac:dyDescent="0.25">
      <c r="A2109">
        <v>2344</v>
      </c>
      <c r="B2109" s="3">
        <v>1</v>
      </c>
    </row>
    <row r="2110" spans="1:5" x14ac:dyDescent="0.25">
      <c r="A2110">
        <v>2345</v>
      </c>
      <c r="B2110" s="3">
        <v>1</v>
      </c>
    </row>
    <row r="2111" spans="1:5" x14ac:dyDescent="0.25">
      <c r="A2111">
        <v>2346</v>
      </c>
      <c r="B2111" s="3">
        <v>1</v>
      </c>
    </row>
    <row r="2112" spans="1:5" x14ac:dyDescent="0.25">
      <c r="A2112">
        <v>2347</v>
      </c>
      <c r="B2112" s="3">
        <v>1</v>
      </c>
      <c r="C2112" s="5">
        <v>2</v>
      </c>
    </row>
    <row r="2113" spans="1:5" x14ac:dyDescent="0.25">
      <c r="A2113">
        <v>2348</v>
      </c>
      <c r="B2113" s="3">
        <v>1</v>
      </c>
      <c r="C2113" s="5">
        <v>2</v>
      </c>
    </row>
    <row r="2114" spans="1:5" x14ac:dyDescent="0.25">
      <c r="A2114">
        <v>2349</v>
      </c>
      <c r="B2114" s="3">
        <v>1</v>
      </c>
      <c r="C2114" s="5">
        <v>2</v>
      </c>
    </row>
    <row r="2115" spans="1:5" x14ac:dyDescent="0.25">
      <c r="A2115">
        <v>2350</v>
      </c>
      <c r="C2115" s="5">
        <v>2</v>
      </c>
    </row>
    <row r="2116" spans="1:5" x14ac:dyDescent="0.25">
      <c r="A2116">
        <v>2351</v>
      </c>
      <c r="C2116" s="5">
        <v>2</v>
      </c>
    </row>
    <row r="2117" spans="1:5" x14ac:dyDescent="0.25">
      <c r="A2117">
        <v>2352</v>
      </c>
      <c r="C2117" s="5">
        <v>2</v>
      </c>
    </row>
    <row r="2118" spans="1:5" x14ac:dyDescent="0.25">
      <c r="A2118">
        <v>2353</v>
      </c>
      <c r="C2118" s="5">
        <v>2</v>
      </c>
    </row>
    <row r="2119" spans="1:5" x14ac:dyDescent="0.25">
      <c r="A2119">
        <v>2354</v>
      </c>
      <c r="C2119" s="5">
        <v>2</v>
      </c>
      <c r="D2119" s="2">
        <v>3</v>
      </c>
    </row>
    <row r="2120" spans="1:5" x14ac:dyDescent="0.25">
      <c r="A2120">
        <v>2355</v>
      </c>
      <c r="C2120" s="5">
        <v>2</v>
      </c>
      <c r="D2120" s="2">
        <v>3</v>
      </c>
    </row>
    <row r="2121" spans="1:5" x14ac:dyDescent="0.25">
      <c r="A2121">
        <v>2356</v>
      </c>
      <c r="D2121" s="2">
        <v>3</v>
      </c>
      <c r="E2121" s="4">
        <v>4</v>
      </c>
    </row>
    <row r="2122" spans="1:5" x14ac:dyDescent="0.25">
      <c r="A2122">
        <v>2357</v>
      </c>
      <c r="D2122" s="2">
        <v>3</v>
      </c>
      <c r="E2122" s="4">
        <v>4</v>
      </c>
    </row>
    <row r="2123" spans="1:5" x14ac:dyDescent="0.25">
      <c r="A2123">
        <v>2358</v>
      </c>
      <c r="D2123" s="2">
        <v>3</v>
      </c>
      <c r="E2123" s="4">
        <v>4</v>
      </c>
    </row>
    <row r="2124" spans="1:5" x14ac:dyDescent="0.25">
      <c r="A2124">
        <v>2359</v>
      </c>
      <c r="D2124" s="2">
        <v>3</v>
      </c>
      <c r="E2124" s="4">
        <v>4</v>
      </c>
    </row>
    <row r="2125" spans="1:5" x14ac:dyDescent="0.25">
      <c r="A2125">
        <v>2360</v>
      </c>
      <c r="D2125" s="2">
        <v>3</v>
      </c>
      <c r="E2125" s="4">
        <v>4</v>
      </c>
    </row>
    <row r="2126" spans="1:5" x14ac:dyDescent="0.25">
      <c r="A2126">
        <v>2361</v>
      </c>
      <c r="B2126" s="3">
        <v>1</v>
      </c>
      <c r="D2126" s="2">
        <v>3</v>
      </c>
      <c r="E2126" s="4">
        <v>4</v>
      </c>
    </row>
    <row r="2127" spans="1:5" x14ac:dyDescent="0.25">
      <c r="A2127">
        <v>2362</v>
      </c>
      <c r="B2127" s="3">
        <v>1</v>
      </c>
      <c r="D2127" s="2">
        <v>3</v>
      </c>
      <c r="E2127" s="4">
        <v>4</v>
      </c>
    </row>
    <row r="2128" spans="1:5" x14ac:dyDescent="0.25">
      <c r="A2128">
        <v>2363</v>
      </c>
      <c r="B2128" s="3">
        <v>1</v>
      </c>
      <c r="D2128" s="2">
        <v>3</v>
      </c>
      <c r="E2128" s="4">
        <v>4</v>
      </c>
    </row>
    <row r="2129" spans="1:5" x14ac:dyDescent="0.25">
      <c r="A2129">
        <v>2364</v>
      </c>
      <c r="B2129" s="3">
        <v>1</v>
      </c>
      <c r="E2129" s="4">
        <v>4</v>
      </c>
    </row>
    <row r="2130" spans="1:5" x14ac:dyDescent="0.25">
      <c r="A2130">
        <v>2365</v>
      </c>
      <c r="B2130" s="3">
        <v>1</v>
      </c>
      <c r="E2130" s="4">
        <v>4</v>
      </c>
    </row>
    <row r="2131" spans="1:5" x14ac:dyDescent="0.25">
      <c r="A2131">
        <v>2366</v>
      </c>
      <c r="B2131" s="3">
        <v>1</v>
      </c>
    </row>
    <row r="2132" spans="1:5" x14ac:dyDescent="0.25">
      <c r="A2132">
        <v>2367</v>
      </c>
      <c r="B2132" s="3">
        <v>1</v>
      </c>
    </row>
    <row r="2133" spans="1:5" x14ac:dyDescent="0.25">
      <c r="A2133">
        <v>2368</v>
      </c>
      <c r="B2133" s="3">
        <v>1</v>
      </c>
      <c r="C2133" s="5">
        <v>2</v>
      </c>
    </row>
    <row r="2134" spans="1:5" x14ac:dyDescent="0.25">
      <c r="A2134">
        <v>2369</v>
      </c>
      <c r="B2134" s="3">
        <v>1</v>
      </c>
      <c r="C2134" s="5">
        <v>2</v>
      </c>
    </row>
    <row r="2135" spans="1:5" x14ac:dyDescent="0.25">
      <c r="A2135">
        <v>2370</v>
      </c>
      <c r="B2135" s="3">
        <v>1</v>
      </c>
      <c r="C2135" s="5">
        <v>2</v>
      </c>
    </row>
    <row r="2136" spans="1:5" x14ac:dyDescent="0.25">
      <c r="A2136">
        <v>2371</v>
      </c>
      <c r="C2136" s="5">
        <v>2</v>
      </c>
    </row>
    <row r="2137" spans="1:5" x14ac:dyDescent="0.25">
      <c r="A2137">
        <v>2372</v>
      </c>
      <c r="C2137" s="5">
        <v>2</v>
      </c>
    </row>
    <row r="2138" spans="1:5" x14ac:dyDescent="0.25">
      <c r="A2138">
        <v>2373</v>
      </c>
      <c r="C2138" s="5">
        <v>2</v>
      </c>
    </row>
    <row r="2139" spans="1:5" x14ac:dyDescent="0.25">
      <c r="A2139">
        <v>2374</v>
      </c>
      <c r="C2139" s="5">
        <v>2</v>
      </c>
    </row>
    <row r="2140" spans="1:5" x14ac:dyDescent="0.25">
      <c r="A2140">
        <v>2375</v>
      </c>
      <c r="C2140" s="5">
        <v>2</v>
      </c>
    </row>
    <row r="2141" spans="1:5" x14ac:dyDescent="0.25">
      <c r="A2141">
        <v>2376</v>
      </c>
      <c r="C2141" s="5">
        <v>2</v>
      </c>
    </row>
    <row r="2142" spans="1:5" x14ac:dyDescent="0.25">
      <c r="A2142">
        <v>2377</v>
      </c>
      <c r="C2142" s="5">
        <v>2</v>
      </c>
    </row>
    <row r="2143" spans="1:5" x14ac:dyDescent="0.25">
      <c r="A2143">
        <v>2378</v>
      </c>
      <c r="D2143" s="2">
        <v>3</v>
      </c>
      <c r="E2143" s="4">
        <v>4</v>
      </c>
    </row>
    <row r="2144" spans="1:5" x14ac:dyDescent="0.25">
      <c r="A2144">
        <v>2379</v>
      </c>
      <c r="D2144" s="2">
        <v>3</v>
      </c>
      <c r="E2144" s="4">
        <v>4</v>
      </c>
    </row>
    <row r="2145" spans="1:5" x14ac:dyDescent="0.25">
      <c r="A2145">
        <v>2380</v>
      </c>
      <c r="D2145" s="2">
        <v>3</v>
      </c>
      <c r="E2145" s="4">
        <v>4</v>
      </c>
    </row>
    <row r="2146" spans="1:5" x14ac:dyDescent="0.25">
      <c r="A2146">
        <v>2381</v>
      </c>
      <c r="D2146" s="2">
        <v>3</v>
      </c>
      <c r="E2146" s="4">
        <v>4</v>
      </c>
    </row>
    <row r="2147" spans="1:5" x14ac:dyDescent="0.25">
      <c r="A2147">
        <v>2382</v>
      </c>
      <c r="D2147" s="2">
        <v>3</v>
      </c>
      <c r="E2147" s="4">
        <v>4</v>
      </c>
    </row>
    <row r="2148" spans="1:5" x14ac:dyDescent="0.25">
      <c r="A2148">
        <v>2383</v>
      </c>
      <c r="B2148" s="3">
        <v>1</v>
      </c>
      <c r="D2148" s="2">
        <v>3</v>
      </c>
      <c r="E2148" s="4">
        <v>4</v>
      </c>
    </row>
    <row r="2149" spans="1:5" x14ac:dyDescent="0.25">
      <c r="A2149">
        <v>2384</v>
      </c>
      <c r="B2149" s="3">
        <v>1</v>
      </c>
      <c r="D2149" s="2">
        <v>3</v>
      </c>
      <c r="E2149" s="4">
        <v>4</v>
      </c>
    </row>
    <row r="2150" spans="1:5" x14ac:dyDescent="0.25">
      <c r="A2150">
        <v>2385</v>
      </c>
      <c r="B2150" s="3">
        <v>1</v>
      </c>
      <c r="D2150" s="2">
        <v>3</v>
      </c>
      <c r="E2150" s="4">
        <v>4</v>
      </c>
    </row>
    <row r="2151" spans="1:5" x14ac:dyDescent="0.25">
      <c r="A2151">
        <v>2386</v>
      </c>
      <c r="B2151" s="3">
        <v>1</v>
      </c>
      <c r="E2151" s="4">
        <v>4</v>
      </c>
    </row>
    <row r="2152" spans="1:5" x14ac:dyDescent="0.25">
      <c r="A2152">
        <v>2387</v>
      </c>
      <c r="B2152" s="3">
        <v>1</v>
      </c>
      <c r="E2152" s="4">
        <v>4</v>
      </c>
    </row>
    <row r="2153" spans="1:5" x14ac:dyDescent="0.25">
      <c r="A2153">
        <v>2388</v>
      </c>
      <c r="B2153" s="3">
        <v>1</v>
      </c>
      <c r="E2153" s="4">
        <v>4</v>
      </c>
    </row>
    <row r="2154" spans="1:5" x14ac:dyDescent="0.25">
      <c r="A2154">
        <v>2389</v>
      </c>
      <c r="B2154" s="3">
        <v>1</v>
      </c>
    </row>
    <row r="2155" spans="1:5" x14ac:dyDescent="0.25">
      <c r="A2155">
        <v>2390</v>
      </c>
      <c r="B2155" s="3">
        <v>1</v>
      </c>
    </row>
    <row r="2156" spans="1:5" x14ac:dyDescent="0.25">
      <c r="A2156">
        <v>2391</v>
      </c>
      <c r="B2156" s="3">
        <v>1</v>
      </c>
    </row>
    <row r="2157" spans="1:5" x14ac:dyDescent="0.25">
      <c r="A2157">
        <v>2392</v>
      </c>
      <c r="B2157" s="3">
        <v>1</v>
      </c>
      <c r="C2157" s="5">
        <v>2</v>
      </c>
    </row>
    <row r="2158" spans="1:5" x14ac:dyDescent="0.25">
      <c r="A2158">
        <v>2393</v>
      </c>
      <c r="B2158" s="3">
        <v>1</v>
      </c>
      <c r="C2158" s="5">
        <v>2</v>
      </c>
    </row>
    <row r="2159" spans="1:5" x14ac:dyDescent="0.25">
      <c r="A2159">
        <v>2394</v>
      </c>
      <c r="B2159" s="3">
        <v>1</v>
      </c>
      <c r="C2159" s="5">
        <v>2</v>
      </c>
    </row>
    <row r="2160" spans="1:5" x14ac:dyDescent="0.25">
      <c r="A2160">
        <v>2395</v>
      </c>
      <c r="C2160" s="5">
        <v>2</v>
      </c>
    </row>
    <row r="2161" spans="1:5" x14ac:dyDescent="0.25">
      <c r="A2161">
        <v>2396</v>
      </c>
      <c r="C2161" s="5">
        <v>2</v>
      </c>
    </row>
    <row r="2162" spans="1:5" x14ac:dyDescent="0.25">
      <c r="A2162">
        <v>2397</v>
      </c>
      <c r="C2162" s="5">
        <v>2</v>
      </c>
    </row>
    <row r="2163" spans="1:5" x14ac:dyDescent="0.25">
      <c r="A2163">
        <v>2398</v>
      </c>
      <c r="C2163" s="5">
        <v>2</v>
      </c>
    </row>
    <row r="2164" spans="1:5" x14ac:dyDescent="0.25">
      <c r="A2164">
        <v>2399</v>
      </c>
      <c r="C2164" s="5">
        <v>2</v>
      </c>
      <c r="D2164" s="2">
        <v>3</v>
      </c>
    </row>
    <row r="2165" spans="1:5" x14ac:dyDescent="0.25">
      <c r="A2165">
        <v>2400</v>
      </c>
      <c r="C2165" s="5">
        <v>2</v>
      </c>
      <c r="D2165" s="2">
        <v>3</v>
      </c>
    </row>
    <row r="2166" spans="1:5" x14ac:dyDescent="0.25">
      <c r="A2166">
        <v>2401</v>
      </c>
      <c r="C2166" s="5">
        <v>2</v>
      </c>
      <c r="D2166" s="2">
        <v>3</v>
      </c>
    </row>
    <row r="2167" spans="1:5" x14ac:dyDescent="0.25">
      <c r="A2167">
        <v>2402</v>
      </c>
      <c r="D2167" s="2">
        <v>3</v>
      </c>
      <c r="E2167" s="4">
        <v>4</v>
      </c>
    </row>
    <row r="2168" spans="1:5" x14ac:dyDescent="0.25">
      <c r="A2168">
        <v>2403</v>
      </c>
      <c r="D2168" s="2">
        <v>3</v>
      </c>
      <c r="E2168" s="4">
        <v>4</v>
      </c>
    </row>
    <row r="2169" spans="1:5" x14ac:dyDescent="0.25">
      <c r="A2169">
        <v>2404</v>
      </c>
      <c r="D2169" s="2">
        <v>3</v>
      </c>
      <c r="E2169" s="4">
        <v>4</v>
      </c>
    </row>
    <row r="2170" spans="1:5" x14ac:dyDescent="0.25">
      <c r="A2170">
        <v>2405</v>
      </c>
      <c r="D2170" s="2">
        <v>3</v>
      </c>
      <c r="E2170" s="4">
        <v>4</v>
      </c>
    </row>
    <row r="2171" spans="1:5" x14ac:dyDescent="0.25">
      <c r="A2171">
        <v>2406</v>
      </c>
      <c r="D2171" s="2">
        <v>3</v>
      </c>
      <c r="E2171" s="4">
        <v>4</v>
      </c>
    </row>
    <row r="2172" spans="1:5" x14ac:dyDescent="0.25">
      <c r="A2172">
        <v>2407</v>
      </c>
      <c r="D2172" s="2">
        <v>3</v>
      </c>
      <c r="E2172" s="4">
        <v>4</v>
      </c>
    </row>
    <row r="2173" spans="1:5" x14ac:dyDescent="0.25">
      <c r="A2173">
        <v>2408</v>
      </c>
      <c r="B2173" s="3">
        <v>1</v>
      </c>
      <c r="D2173" s="2">
        <v>3</v>
      </c>
      <c r="E2173" s="4">
        <v>4</v>
      </c>
    </row>
    <row r="2174" spans="1:5" x14ac:dyDescent="0.25">
      <c r="A2174">
        <v>2409</v>
      </c>
      <c r="B2174" s="3">
        <v>1</v>
      </c>
      <c r="D2174" s="2">
        <v>3</v>
      </c>
      <c r="E2174" s="4">
        <v>4</v>
      </c>
    </row>
    <row r="2175" spans="1:5" x14ac:dyDescent="0.25">
      <c r="A2175">
        <v>2410</v>
      </c>
      <c r="B2175" s="3">
        <v>1</v>
      </c>
      <c r="E2175" s="4">
        <v>4</v>
      </c>
    </row>
    <row r="2176" spans="1:5" x14ac:dyDescent="0.25">
      <c r="A2176">
        <v>2411</v>
      </c>
      <c r="B2176" s="3">
        <v>1</v>
      </c>
      <c r="E2176" s="4">
        <v>4</v>
      </c>
    </row>
    <row r="2177" spans="1:5" x14ac:dyDescent="0.25">
      <c r="A2177">
        <v>2412</v>
      </c>
      <c r="B2177" s="3">
        <v>1</v>
      </c>
    </row>
    <row r="2178" spans="1:5" x14ac:dyDescent="0.25">
      <c r="A2178">
        <v>2413</v>
      </c>
      <c r="B2178" s="3">
        <v>1</v>
      </c>
    </row>
    <row r="2179" spans="1:5" x14ac:dyDescent="0.25">
      <c r="A2179">
        <v>2414</v>
      </c>
      <c r="B2179" s="3">
        <v>1</v>
      </c>
    </row>
    <row r="2180" spans="1:5" x14ac:dyDescent="0.25">
      <c r="A2180">
        <v>2415</v>
      </c>
      <c r="B2180" s="3">
        <v>1</v>
      </c>
      <c r="C2180" s="5">
        <v>2</v>
      </c>
    </row>
    <row r="2181" spans="1:5" x14ac:dyDescent="0.25">
      <c r="A2181">
        <v>2416</v>
      </c>
      <c r="B2181" s="3">
        <v>1</v>
      </c>
      <c r="C2181" s="5">
        <v>2</v>
      </c>
    </row>
    <row r="2182" spans="1:5" x14ac:dyDescent="0.25">
      <c r="A2182">
        <v>2417</v>
      </c>
      <c r="B2182" s="3">
        <v>1</v>
      </c>
      <c r="C2182" s="5">
        <v>2</v>
      </c>
    </row>
    <row r="2183" spans="1:5" x14ac:dyDescent="0.25">
      <c r="A2183">
        <v>2418</v>
      </c>
      <c r="B2183" s="3">
        <v>1</v>
      </c>
      <c r="C2183" s="5">
        <v>2</v>
      </c>
    </row>
    <row r="2184" spans="1:5" x14ac:dyDescent="0.25">
      <c r="A2184">
        <v>2419</v>
      </c>
      <c r="B2184" s="3">
        <v>1</v>
      </c>
      <c r="C2184" s="5">
        <v>2</v>
      </c>
    </row>
    <row r="2185" spans="1:5" x14ac:dyDescent="0.25">
      <c r="A2185">
        <v>2420</v>
      </c>
      <c r="C2185" s="5">
        <v>2</v>
      </c>
    </row>
    <row r="2186" spans="1:5" x14ac:dyDescent="0.25">
      <c r="A2186">
        <v>2421</v>
      </c>
      <c r="C2186" s="5">
        <v>2</v>
      </c>
    </row>
    <row r="2187" spans="1:5" x14ac:dyDescent="0.25">
      <c r="A2187">
        <v>2422</v>
      </c>
      <c r="C2187" s="5">
        <v>2</v>
      </c>
    </row>
    <row r="2188" spans="1:5" x14ac:dyDescent="0.25">
      <c r="A2188">
        <v>2423</v>
      </c>
      <c r="C2188" s="5">
        <v>2</v>
      </c>
    </row>
    <row r="2189" spans="1:5" x14ac:dyDescent="0.25">
      <c r="A2189">
        <v>2424</v>
      </c>
      <c r="C2189" s="5">
        <v>2</v>
      </c>
    </row>
    <row r="2190" spans="1:5" x14ac:dyDescent="0.25">
      <c r="A2190">
        <v>2425</v>
      </c>
      <c r="C2190" s="5">
        <v>2</v>
      </c>
      <c r="D2190" s="2">
        <v>3</v>
      </c>
      <c r="E2190" s="4">
        <v>4</v>
      </c>
    </row>
    <row r="2191" spans="1:5" x14ac:dyDescent="0.25">
      <c r="A2191">
        <v>2426</v>
      </c>
      <c r="D2191" s="2">
        <v>3</v>
      </c>
      <c r="E2191" s="4">
        <v>4</v>
      </c>
    </row>
    <row r="2192" spans="1:5" x14ac:dyDescent="0.25">
      <c r="A2192">
        <v>2427</v>
      </c>
      <c r="D2192" s="2">
        <v>3</v>
      </c>
      <c r="E2192" s="4">
        <v>4</v>
      </c>
    </row>
    <row r="2193" spans="1:5" x14ac:dyDescent="0.25">
      <c r="A2193">
        <v>2428</v>
      </c>
      <c r="D2193" s="2">
        <v>3</v>
      </c>
      <c r="E2193" s="4">
        <v>4</v>
      </c>
    </row>
    <row r="2194" spans="1:5" x14ac:dyDescent="0.25">
      <c r="A2194">
        <v>2429</v>
      </c>
      <c r="D2194" s="2">
        <v>3</v>
      </c>
      <c r="E2194" s="4">
        <v>4</v>
      </c>
    </row>
    <row r="2195" spans="1:5" x14ac:dyDescent="0.25">
      <c r="A2195">
        <v>2430</v>
      </c>
      <c r="D2195" s="2">
        <v>3</v>
      </c>
      <c r="E2195" s="4">
        <v>4</v>
      </c>
    </row>
    <row r="2196" spans="1:5" x14ac:dyDescent="0.25">
      <c r="A2196">
        <v>2431</v>
      </c>
      <c r="B2196" s="3">
        <v>1</v>
      </c>
      <c r="D2196" s="2">
        <v>3</v>
      </c>
      <c r="E2196" s="4">
        <v>4</v>
      </c>
    </row>
    <row r="2197" spans="1:5" x14ac:dyDescent="0.25">
      <c r="A2197">
        <v>2432</v>
      </c>
      <c r="B2197" s="3">
        <v>1</v>
      </c>
      <c r="D2197" s="2">
        <v>3</v>
      </c>
      <c r="E2197" s="4">
        <v>4</v>
      </c>
    </row>
    <row r="2198" spans="1:5" x14ac:dyDescent="0.25">
      <c r="A2198">
        <v>2433</v>
      </c>
      <c r="B2198" s="3">
        <v>1</v>
      </c>
      <c r="D2198" s="2">
        <v>3</v>
      </c>
      <c r="E2198" s="4">
        <v>4</v>
      </c>
    </row>
    <row r="2199" spans="1:5" x14ac:dyDescent="0.25">
      <c r="A2199">
        <v>2434</v>
      </c>
      <c r="B2199" s="3">
        <v>1</v>
      </c>
      <c r="E2199" s="4">
        <v>4</v>
      </c>
    </row>
    <row r="2200" spans="1:5" x14ac:dyDescent="0.25">
      <c r="A2200">
        <v>2435</v>
      </c>
      <c r="B2200" s="3">
        <v>1</v>
      </c>
    </row>
    <row r="2201" spans="1:5" x14ac:dyDescent="0.25">
      <c r="A2201">
        <v>2436</v>
      </c>
      <c r="B2201" s="3">
        <v>1</v>
      </c>
    </row>
    <row r="2202" spans="1:5" x14ac:dyDescent="0.25">
      <c r="A2202">
        <v>2437</v>
      </c>
      <c r="B2202" s="3">
        <v>1</v>
      </c>
    </row>
    <row r="2203" spans="1:5" x14ac:dyDescent="0.25">
      <c r="A2203">
        <v>2438</v>
      </c>
      <c r="B2203" s="3">
        <v>1</v>
      </c>
      <c r="C2203" s="5">
        <v>2</v>
      </c>
    </row>
    <row r="2204" spans="1:5" x14ac:dyDescent="0.25">
      <c r="A2204">
        <v>2439</v>
      </c>
      <c r="B2204" s="3">
        <v>1</v>
      </c>
      <c r="C2204" s="5">
        <v>2</v>
      </c>
    </row>
    <row r="2205" spans="1:5" x14ac:dyDescent="0.25">
      <c r="A2205">
        <v>2440</v>
      </c>
      <c r="B2205" s="3">
        <v>1</v>
      </c>
      <c r="C2205" s="5">
        <v>2</v>
      </c>
    </row>
    <row r="2206" spans="1:5" x14ac:dyDescent="0.25">
      <c r="A2206">
        <v>2441</v>
      </c>
      <c r="B2206" s="3">
        <v>1</v>
      </c>
      <c r="C2206" s="5">
        <v>2</v>
      </c>
    </row>
    <row r="2207" spans="1:5" x14ac:dyDescent="0.25">
      <c r="A2207">
        <v>2442</v>
      </c>
      <c r="C2207" s="5">
        <v>2</v>
      </c>
    </row>
    <row r="2208" spans="1:5" x14ac:dyDescent="0.25">
      <c r="A2208">
        <v>2443</v>
      </c>
      <c r="C2208" s="5">
        <v>2</v>
      </c>
    </row>
    <row r="2209" spans="1:6" x14ac:dyDescent="0.25">
      <c r="A2209">
        <v>2444</v>
      </c>
      <c r="C2209" s="5">
        <v>2</v>
      </c>
    </row>
    <row r="2210" spans="1:6" x14ac:dyDescent="0.25">
      <c r="A2210">
        <v>2445</v>
      </c>
      <c r="C2210" s="5">
        <v>2</v>
      </c>
    </row>
    <row r="2211" spans="1:6" x14ac:dyDescent="0.25">
      <c r="A2211">
        <v>2446</v>
      </c>
      <c r="C2211" s="5">
        <v>2</v>
      </c>
    </row>
    <row r="2212" spans="1:6" x14ac:dyDescent="0.25">
      <c r="A2212">
        <v>2447</v>
      </c>
      <c r="C2212" s="5">
        <v>2</v>
      </c>
    </row>
    <row r="2213" spans="1:6" x14ac:dyDescent="0.25">
      <c r="A2213">
        <v>2448</v>
      </c>
      <c r="C2213" s="5">
        <v>2</v>
      </c>
    </row>
    <row r="2214" spans="1:6" x14ac:dyDescent="0.25">
      <c r="A2214">
        <v>2449</v>
      </c>
      <c r="C2214" s="5">
        <v>2</v>
      </c>
      <c r="D2214" s="2">
        <v>3</v>
      </c>
    </row>
    <row r="2215" spans="1:6" x14ac:dyDescent="0.25">
      <c r="A2215">
        <v>2450</v>
      </c>
      <c r="D2215" s="2">
        <v>3</v>
      </c>
    </row>
    <row r="2216" spans="1:6" x14ac:dyDescent="0.25">
      <c r="A2216">
        <v>2451</v>
      </c>
      <c r="B2216" s="3">
        <v>1</v>
      </c>
      <c r="D2216" s="2">
        <v>3</v>
      </c>
      <c r="E2216" s="4">
        <v>4</v>
      </c>
    </row>
    <row r="2217" spans="1:6" x14ac:dyDescent="0.25">
      <c r="A2217">
        <v>2452</v>
      </c>
      <c r="B2217" s="3">
        <v>1</v>
      </c>
      <c r="D2217" s="2">
        <v>3</v>
      </c>
      <c r="E2217" s="4">
        <v>4</v>
      </c>
    </row>
    <row r="2218" spans="1:6" x14ac:dyDescent="0.25">
      <c r="A2218">
        <v>2453</v>
      </c>
      <c r="B2218" s="3">
        <v>1</v>
      </c>
      <c r="D2218" s="2">
        <v>3</v>
      </c>
      <c r="E2218" s="4">
        <v>4</v>
      </c>
      <c r="F2218" t="s">
        <v>22</v>
      </c>
    </row>
    <row r="2219" spans="1:6" x14ac:dyDescent="0.25">
      <c r="A2219">
        <v>2486</v>
      </c>
    </row>
    <row r="2220" spans="1:6" x14ac:dyDescent="0.25">
      <c r="A2220">
        <v>2487</v>
      </c>
    </row>
    <row r="2221" spans="1:6" x14ac:dyDescent="0.25">
      <c r="A2221">
        <v>2488</v>
      </c>
      <c r="F2221" t="s">
        <v>22</v>
      </c>
    </row>
    <row r="2222" spans="1:6" x14ac:dyDescent="0.25">
      <c r="A2222">
        <v>2489</v>
      </c>
      <c r="B2222" s="3">
        <v>1</v>
      </c>
    </row>
    <row r="2223" spans="1:6" x14ac:dyDescent="0.25">
      <c r="A2223">
        <v>2490</v>
      </c>
      <c r="B2223" s="3">
        <v>1</v>
      </c>
      <c r="E2223" s="4">
        <v>4</v>
      </c>
    </row>
    <row r="2224" spans="1:6" x14ac:dyDescent="0.25">
      <c r="A2224">
        <v>2491</v>
      </c>
      <c r="B2224" s="3">
        <v>1</v>
      </c>
      <c r="E2224" s="4">
        <v>4</v>
      </c>
    </row>
    <row r="2225" spans="1:5" x14ac:dyDescent="0.25">
      <c r="A2225">
        <v>2492</v>
      </c>
      <c r="B2225" s="3">
        <v>1</v>
      </c>
      <c r="E2225" s="4">
        <v>4</v>
      </c>
    </row>
    <row r="2226" spans="1:5" x14ac:dyDescent="0.25">
      <c r="A2226">
        <v>2493</v>
      </c>
      <c r="B2226" s="3">
        <v>1</v>
      </c>
      <c r="E2226" s="4">
        <v>4</v>
      </c>
    </row>
    <row r="2227" spans="1:5" x14ac:dyDescent="0.25">
      <c r="A2227">
        <v>2494</v>
      </c>
      <c r="B2227" s="3">
        <v>1</v>
      </c>
      <c r="E2227" s="4">
        <v>4</v>
      </c>
    </row>
    <row r="2228" spans="1:5" x14ac:dyDescent="0.25">
      <c r="A2228">
        <v>2495</v>
      </c>
      <c r="B2228" s="3">
        <v>1</v>
      </c>
      <c r="E2228" s="4">
        <v>4</v>
      </c>
    </row>
    <row r="2229" spans="1:5" x14ac:dyDescent="0.25">
      <c r="A2229">
        <v>2496</v>
      </c>
      <c r="B2229" s="3">
        <v>1</v>
      </c>
      <c r="E2229" s="4">
        <v>4</v>
      </c>
    </row>
    <row r="2230" spans="1:5" x14ac:dyDescent="0.25">
      <c r="A2230">
        <v>2497</v>
      </c>
      <c r="B2230" s="3">
        <v>1</v>
      </c>
      <c r="E2230" s="4">
        <v>4</v>
      </c>
    </row>
    <row r="2231" spans="1:5" x14ac:dyDescent="0.25">
      <c r="A2231">
        <v>2498</v>
      </c>
      <c r="B2231" s="3">
        <v>1</v>
      </c>
      <c r="E2231" s="4">
        <v>4</v>
      </c>
    </row>
    <row r="2232" spans="1:5" x14ac:dyDescent="0.25">
      <c r="A2232">
        <v>2499</v>
      </c>
      <c r="B2232" s="3">
        <v>1</v>
      </c>
      <c r="E2232" s="4">
        <v>4</v>
      </c>
    </row>
    <row r="2233" spans="1:5" x14ac:dyDescent="0.25">
      <c r="A2233">
        <v>2500</v>
      </c>
      <c r="B2233" s="3">
        <v>1</v>
      </c>
      <c r="E2233" s="4">
        <v>4</v>
      </c>
    </row>
    <row r="2234" spans="1:5" x14ac:dyDescent="0.25">
      <c r="A2234">
        <v>2501</v>
      </c>
      <c r="B2234" s="3">
        <v>1</v>
      </c>
      <c r="E2234" s="4">
        <v>4</v>
      </c>
    </row>
    <row r="2235" spans="1:5" x14ac:dyDescent="0.25">
      <c r="A2235">
        <v>2502</v>
      </c>
      <c r="B2235" s="3">
        <v>1</v>
      </c>
      <c r="E2235" s="4">
        <v>4</v>
      </c>
    </row>
    <row r="2236" spans="1:5" x14ac:dyDescent="0.25">
      <c r="A2236">
        <v>2503</v>
      </c>
      <c r="B2236" s="3">
        <v>1</v>
      </c>
      <c r="E2236" s="4">
        <v>4</v>
      </c>
    </row>
    <row r="2237" spans="1:5" x14ac:dyDescent="0.25">
      <c r="A2237">
        <v>2504</v>
      </c>
      <c r="C2237" s="5">
        <v>2</v>
      </c>
      <c r="E2237" s="4">
        <v>4</v>
      </c>
    </row>
    <row r="2238" spans="1:5" x14ac:dyDescent="0.25">
      <c r="A2238">
        <v>2505</v>
      </c>
      <c r="C2238" s="5">
        <v>2</v>
      </c>
      <c r="E2238" s="4">
        <v>4</v>
      </c>
    </row>
    <row r="2239" spans="1:5" x14ac:dyDescent="0.25">
      <c r="A2239">
        <v>2506</v>
      </c>
      <c r="C2239" s="5">
        <v>2</v>
      </c>
      <c r="D2239" s="2">
        <v>3</v>
      </c>
    </row>
    <row r="2240" spans="1:5" x14ac:dyDescent="0.25">
      <c r="A2240">
        <v>2507</v>
      </c>
      <c r="C2240" s="5">
        <v>2</v>
      </c>
      <c r="D2240" s="2">
        <v>3</v>
      </c>
    </row>
    <row r="2241" spans="1:5" x14ac:dyDescent="0.25">
      <c r="A2241">
        <v>2508</v>
      </c>
      <c r="C2241" s="5">
        <v>2</v>
      </c>
      <c r="D2241" s="2">
        <v>3</v>
      </c>
    </row>
    <row r="2242" spans="1:5" x14ac:dyDescent="0.25">
      <c r="A2242">
        <v>2509</v>
      </c>
      <c r="C2242" s="5">
        <v>2</v>
      </c>
      <c r="D2242" s="2">
        <v>3</v>
      </c>
    </row>
    <row r="2243" spans="1:5" x14ac:dyDescent="0.25">
      <c r="A2243">
        <v>2510</v>
      </c>
      <c r="C2243" s="5">
        <v>2</v>
      </c>
      <c r="D2243" s="2">
        <v>3</v>
      </c>
    </row>
    <row r="2244" spans="1:5" x14ac:dyDescent="0.25">
      <c r="A2244">
        <v>2511</v>
      </c>
      <c r="C2244" s="5">
        <v>2</v>
      </c>
      <c r="D2244" s="2">
        <v>3</v>
      </c>
    </row>
    <row r="2245" spans="1:5" x14ac:dyDescent="0.25">
      <c r="A2245">
        <v>2512</v>
      </c>
      <c r="C2245" s="5">
        <v>2</v>
      </c>
      <c r="D2245" s="2">
        <v>3</v>
      </c>
    </row>
    <row r="2246" spans="1:5" x14ac:dyDescent="0.25">
      <c r="A2246">
        <v>2513</v>
      </c>
      <c r="C2246" s="5">
        <v>2</v>
      </c>
      <c r="D2246" s="2">
        <v>3</v>
      </c>
    </row>
    <row r="2247" spans="1:5" x14ac:dyDescent="0.25">
      <c r="A2247">
        <v>2514</v>
      </c>
      <c r="C2247" s="5">
        <v>2</v>
      </c>
      <c r="D2247" s="2">
        <v>3</v>
      </c>
    </row>
    <row r="2248" spans="1:5" x14ac:dyDescent="0.25">
      <c r="A2248">
        <v>2515</v>
      </c>
      <c r="C2248" s="5">
        <v>2</v>
      </c>
      <c r="D2248" s="2">
        <v>3</v>
      </c>
    </row>
    <row r="2249" spans="1:5" x14ac:dyDescent="0.25">
      <c r="A2249">
        <v>2516</v>
      </c>
      <c r="C2249" s="5">
        <v>2</v>
      </c>
      <c r="D2249" s="2">
        <v>3</v>
      </c>
    </row>
    <row r="2250" spans="1:5" x14ac:dyDescent="0.25">
      <c r="A2250">
        <v>2517</v>
      </c>
      <c r="C2250" s="5">
        <v>2</v>
      </c>
      <c r="D2250" s="2">
        <v>3</v>
      </c>
    </row>
    <row r="2251" spans="1:5" x14ac:dyDescent="0.25">
      <c r="A2251">
        <v>2518</v>
      </c>
      <c r="B2251" s="3">
        <v>1</v>
      </c>
      <c r="D2251" s="2">
        <v>3</v>
      </c>
    </row>
    <row r="2252" spans="1:5" x14ac:dyDescent="0.25">
      <c r="A2252">
        <v>2519</v>
      </c>
      <c r="B2252" s="3">
        <v>1</v>
      </c>
      <c r="D2252" s="2">
        <v>3</v>
      </c>
    </row>
    <row r="2253" spans="1:5" x14ac:dyDescent="0.25">
      <c r="A2253">
        <v>2520</v>
      </c>
      <c r="B2253" s="3">
        <v>1</v>
      </c>
    </row>
    <row r="2254" spans="1:5" x14ac:dyDescent="0.25">
      <c r="A2254">
        <v>2521</v>
      </c>
      <c r="B2254" s="3">
        <v>1</v>
      </c>
    </row>
    <row r="2255" spans="1:5" x14ac:dyDescent="0.25">
      <c r="A2255">
        <v>2522</v>
      </c>
      <c r="B2255" s="3">
        <v>1</v>
      </c>
      <c r="E2255" s="4">
        <v>4</v>
      </c>
    </row>
    <row r="2256" spans="1:5" x14ac:dyDescent="0.25">
      <c r="A2256">
        <v>2523</v>
      </c>
      <c r="B2256" s="3">
        <v>1</v>
      </c>
      <c r="E2256" s="4">
        <v>4</v>
      </c>
    </row>
    <row r="2257" spans="1:5" x14ac:dyDescent="0.25">
      <c r="A2257">
        <v>2524</v>
      </c>
      <c r="B2257" s="3">
        <v>1</v>
      </c>
      <c r="E2257" s="4">
        <v>4</v>
      </c>
    </row>
    <row r="2258" spans="1:5" x14ac:dyDescent="0.25">
      <c r="A2258">
        <v>2525</v>
      </c>
      <c r="B2258" s="3">
        <v>1</v>
      </c>
      <c r="E2258" s="4">
        <v>4</v>
      </c>
    </row>
    <row r="2259" spans="1:5" x14ac:dyDescent="0.25">
      <c r="A2259">
        <v>2526</v>
      </c>
      <c r="B2259" s="3">
        <v>1</v>
      </c>
      <c r="E2259" s="4">
        <v>4</v>
      </c>
    </row>
    <row r="2260" spans="1:5" x14ac:dyDescent="0.25">
      <c r="A2260">
        <v>2527</v>
      </c>
      <c r="B2260" s="3">
        <v>1</v>
      </c>
      <c r="E2260" s="4">
        <v>4</v>
      </c>
    </row>
    <row r="2261" spans="1:5" x14ac:dyDescent="0.25">
      <c r="A2261">
        <v>2528</v>
      </c>
      <c r="B2261" s="3">
        <v>1</v>
      </c>
      <c r="E2261" s="4">
        <v>4</v>
      </c>
    </row>
    <row r="2262" spans="1:5" x14ac:dyDescent="0.25">
      <c r="A2262">
        <v>2529</v>
      </c>
      <c r="B2262" s="3">
        <v>1</v>
      </c>
      <c r="E2262" s="4">
        <v>4</v>
      </c>
    </row>
    <row r="2263" spans="1:5" x14ac:dyDescent="0.25">
      <c r="A2263">
        <v>2530</v>
      </c>
      <c r="B2263" s="3">
        <v>1</v>
      </c>
      <c r="E2263" s="4">
        <v>4</v>
      </c>
    </row>
    <row r="2264" spans="1:5" x14ac:dyDescent="0.25">
      <c r="A2264">
        <v>2531</v>
      </c>
      <c r="E2264" s="4">
        <v>4</v>
      </c>
    </row>
    <row r="2265" spans="1:5" x14ac:dyDescent="0.25">
      <c r="A2265">
        <v>2532</v>
      </c>
      <c r="D2265" s="2">
        <v>3</v>
      </c>
      <c r="E2265" s="4">
        <v>4</v>
      </c>
    </row>
    <row r="2266" spans="1:5" x14ac:dyDescent="0.25">
      <c r="A2266">
        <v>2533</v>
      </c>
      <c r="C2266" s="5">
        <v>2</v>
      </c>
      <c r="D2266" s="2">
        <v>3</v>
      </c>
      <c r="E2266" s="4">
        <v>4</v>
      </c>
    </row>
    <row r="2267" spans="1:5" x14ac:dyDescent="0.25">
      <c r="A2267">
        <v>2534</v>
      </c>
      <c r="C2267" s="5">
        <v>2</v>
      </c>
      <c r="D2267" s="2">
        <v>3</v>
      </c>
      <c r="E2267" s="4">
        <v>4</v>
      </c>
    </row>
    <row r="2268" spans="1:5" x14ac:dyDescent="0.25">
      <c r="A2268">
        <v>2535</v>
      </c>
      <c r="C2268" s="5">
        <v>2</v>
      </c>
      <c r="D2268" s="2">
        <v>3</v>
      </c>
    </row>
    <row r="2269" spans="1:5" x14ac:dyDescent="0.25">
      <c r="A2269">
        <v>2536</v>
      </c>
      <c r="C2269" s="5">
        <v>2</v>
      </c>
      <c r="D2269" s="2">
        <v>3</v>
      </c>
    </row>
    <row r="2270" spans="1:5" x14ac:dyDescent="0.25">
      <c r="A2270">
        <v>2537</v>
      </c>
      <c r="C2270" s="5">
        <v>2</v>
      </c>
      <c r="D2270" s="2">
        <v>3</v>
      </c>
    </row>
    <row r="2271" spans="1:5" x14ac:dyDescent="0.25">
      <c r="A2271">
        <v>2538</v>
      </c>
      <c r="C2271" s="5">
        <v>2</v>
      </c>
      <c r="D2271" s="2">
        <v>3</v>
      </c>
    </row>
    <row r="2272" spans="1:5" x14ac:dyDescent="0.25">
      <c r="A2272">
        <v>2539</v>
      </c>
      <c r="C2272" s="5">
        <v>2</v>
      </c>
      <c r="D2272" s="2">
        <v>3</v>
      </c>
    </row>
    <row r="2273" spans="1:5" x14ac:dyDescent="0.25">
      <c r="A2273">
        <v>2540</v>
      </c>
      <c r="C2273" s="5">
        <v>2</v>
      </c>
      <c r="D2273" s="2">
        <v>3</v>
      </c>
    </row>
    <row r="2274" spans="1:5" x14ac:dyDescent="0.25">
      <c r="A2274">
        <v>2541</v>
      </c>
      <c r="C2274" s="5">
        <v>2</v>
      </c>
      <c r="D2274" s="2">
        <v>3</v>
      </c>
    </row>
    <row r="2275" spans="1:5" x14ac:dyDescent="0.25">
      <c r="A2275">
        <v>2542</v>
      </c>
      <c r="C2275" s="5">
        <v>2</v>
      </c>
      <c r="D2275" s="2">
        <v>3</v>
      </c>
    </row>
    <row r="2276" spans="1:5" x14ac:dyDescent="0.25">
      <c r="A2276">
        <v>2543</v>
      </c>
      <c r="C2276" s="5">
        <v>2</v>
      </c>
    </row>
    <row r="2277" spans="1:5" x14ac:dyDescent="0.25">
      <c r="A2277">
        <v>2544</v>
      </c>
      <c r="B2277" s="3">
        <v>1</v>
      </c>
    </row>
    <row r="2278" spans="1:5" x14ac:dyDescent="0.25">
      <c r="A2278">
        <v>2545</v>
      </c>
      <c r="B2278" s="3">
        <v>1</v>
      </c>
    </row>
    <row r="2279" spans="1:5" x14ac:dyDescent="0.25">
      <c r="A2279">
        <v>2546</v>
      </c>
      <c r="B2279" s="3">
        <v>1</v>
      </c>
    </row>
    <row r="2280" spans="1:5" x14ac:dyDescent="0.25">
      <c r="A2280">
        <v>2547</v>
      </c>
      <c r="B2280" s="3">
        <v>1</v>
      </c>
    </row>
    <row r="2281" spans="1:5" x14ac:dyDescent="0.25">
      <c r="A2281">
        <v>2548</v>
      </c>
      <c r="B2281" s="3">
        <v>1</v>
      </c>
      <c r="E2281" s="4">
        <v>4</v>
      </c>
    </row>
    <row r="2282" spans="1:5" x14ac:dyDescent="0.25">
      <c r="A2282">
        <v>2549</v>
      </c>
      <c r="B2282" s="3">
        <v>1</v>
      </c>
      <c r="E2282" s="4">
        <v>4</v>
      </c>
    </row>
    <row r="2283" spans="1:5" x14ac:dyDescent="0.25">
      <c r="A2283">
        <v>2550</v>
      </c>
      <c r="B2283" s="3">
        <v>1</v>
      </c>
      <c r="E2283" s="4">
        <v>4</v>
      </c>
    </row>
    <row r="2284" spans="1:5" x14ac:dyDescent="0.25">
      <c r="A2284">
        <v>2551</v>
      </c>
      <c r="B2284" s="3">
        <v>1</v>
      </c>
      <c r="E2284" s="4">
        <v>4</v>
      </c>
    </row>
    <row r="2285" spans="1:5" x14ac:dyDescent="0.25">
      <c r="A2285">
        <v>2552</v>
      </c>
      <c r="B2285" s="3">
        <v>1</v>
      </c>
      <c r="E2285" s="4">
        <v>4</v>
      </c>
    </row>
    <row r="2286" spans="1:5" x14ac:dyDescent="0.25">
      <c r="A2286">
        <v>2553</v>
      </c>
      <c r="D2286" s="2">
        <v>3</v>
      </c>
      <c r="E2286" s="4">
        <v>4</v>
      </c>
    </row>
    <row r="2287" spans="1:5" x14ac:dyDescent="0.25">
      <c r="A2287">
        <v>2554</v>
      </c>
      <c r="D2287" s="2">
        <v>3</v>
      </c>
      <c r="E2287" s="4">
        <v>4</v>
      </c>
    </row>
    <row r="2288" spans="1:5" x14ac:dyDescent="0.25">
      <c r="A2288">
        <v>2555</v>
      </c>
      <c r="D2288" s="2">
        <v>3</v>
      </c>
      <c r="E2288" s="4">
        <v>4</v>
      </c>
    </row>
    <row r="2289" spans="1:5" x14ac:dyDescent="0.25">
      <c r="A2289">
        <v>2556</v>
      </c>
      <c r="D2289" s="2">
        <v>3</v>
      </c>
      <c r="E2289" s="4">
        <v>4</v>
      </c>
    </row>
    <row r="2290" spans="1:5" x14ac:dyDescent="0.25">
      <c r="A2290">
        <v>2557</v>
      </c>
      <c r="D2290" s="2">
        <v>3</v>
      </c>
      <c r="E2290" s="4">
        <v>4</v>
      </c>
    </row>
    <row r="2291" spans="1:5" x14ac:dyDescent="0.25">
      <c r="A2291">
        <v>2558</v>
      </c>
      <c r="D2291" s="2">
        <v>3</v>
      </c>
      <c r="E2291" s="4">
        <v>4</v>
      </c>
    </row>
    <row r="2292" spans="1:5" x14ac:dyDescent="0.25">
      <c r="A2292">
        <v>2559</v>
      </c>
      <c r="C2292" s="5">
        <v>2</v>
      </c>
      <c r="D2292" s="2">
        <v>3</v>
      </c>
    </row>
    <row r="2293" spans="1:5" x14ac:dyDescent="0.25">
      <c r="A2293">
        <v>2560</v>
      </c>
      <c r="C2293" s="5">
        <v>2</v>
      </c>
      <c r="D2293" s="2">
        <v>3</v>
      </c>
    </row>
    <row r="2294" spans="1:5" x14ac:dyDescent="0.25">
      <c r="A2294">
        <v>2561</v>
      </c>
      <c r="C2294" s="5">
        <v>2</v>
      </c>
      <c r="D2294" s="2">
        <v>3</v>
      </c>
    </row>
    <row r="2295" spans="1:5" x14ac:dyDescent="0.25">
      <c r="A2295">
        <v>2562</v>
      </c>
      <c r="C2295" s="5">
        <v>2</v>
      </c>
      <c r="D2295" s="2">
        <v>3</v>
      </c>
    </row>
    <row r="2296" spans="1:5" x14ac:dyDescent="0.25">
      <c r="A2296">
        <v>2563</v>
      </c>
      <c r="C2296" s="5">
        <v>2</v>
      </c>
    </row>
    <row r="2297" spans="1:5" x14ac:dyDescent="0.25">
      <c r="A2297">
        <v>2564</v>
      </c>
      <c r="C2297" s="5">
        <v>2</v>
      </c>
    </row>
    <row r="2298" spans="1:5" x14ac:dyDescent="0.25">
      <c r="A2298">
        <v>2565</v>
      </c>
      <c r="C2298" s="5">
        <v>2</v>
      </c>
    </row>
    <row r="2299" spans="1:5" x14ac:dyDescent="0.25">
      <c r="A2299">
        <v>2566</v>
      </c>
      <c r="B2299" s="3">
        <v>1</v>
      </c>
      <c r="C2299" s="5">
        <v>2</v>
      </c>
    </row>
    <row r="2300" spans="1:5" x14ac:dyDescent="0.25">
      <c r="A2300">
        <v>2567</v>
      </c>
      <c r="B2300" s="3">
        <v>1</v>
      </c>
      <c r="C2300" s="5">
        <v>2</v>
      </c>
    </row>
    <row r="2301" spans="1:5" x14ac:dyDescent="0.25">
      <c r="A2301">
        <v>2568</v>
      </c>
      <c r="B2301" s="3">
        <v>1</v>
      </c>
      <c r="C2301" s="5">
        <v>2</v>
      </c>
    </row>
    <row r="2302" spans="1:5" x14ac:dyDescent="0.25">
      <c r="A2302">
        <v>2569</v>
      </c>
      <c r="B2302" s="3">
        <v>1</v>
      </c>
    </row>
    <row r="2303" spans="1:5" x14ac:dyDescent="0.25">
      <c r="A2303">
        <v>2570</v>
      </c>
      <c r="B2303" s="3">
        <v>1</v>
      </c>
    </row>
    <row r="2304" spans="1:5" x14ac:dyDescent="0.25">
      <c r="A2304">
        <v>2571</v>
      </c>
      <c r="B2304" s="3">
        <v>1</v>
      </c>
    </row>
    <row r="2305" spans="1:5" x14ac:dyDescent="0.25">
      <c r="A2305">
        <v>2572</v>
      </c>
      <c r="B2305" s="3">
        <v>1</v>
      </c>
      <c r="E2305" s="4">
        <v>4</v>
      </c>
    </row>
    <row r="2306" spans="1:5" x14ac:dyDescent="0.25">
      <c r="A2306">
        <v>2573</v>
      </c>
      <c r="B2306" s="3">
        <v>1</v>
      </c>
      <c r="E2306" s="4">
        <v>4</v>
      </c>
    </row>
    <row r="2307" spans="1:5" x14ac:dyDescent="0.25">
      <c r="A2307">
        <v>2574</v>
      </c>
      <c r="B2307" s="3">
        <v>1</v>
      </c>
      <c r="E2307" s="4">
        <v>4</v>
      </c>
    </row>
    <row r="2308" spans="1:5" x14ac:dyDescent="0.25">
      <c r="A2308">
        <v>2575</v>
      </c>
      <c r="D2308" s="2">
        <v>3</v>
      </c>
      <c r="E2308" s="4">
        <v>4</v>
      </c>
    </row>
    <row r="2309" spans="1:5" x14ac:dyDescent="0.25">
      <c r="A2309">
        <v>2576</v>
      </c>
      <c r="D2309" s="2">
        <v>3</v>
      </c>
      <c r="E2309" s="4">
        <v>4</v>
      </c>
    </row>
    <row r="2310" spans="1:5" x14ac:dyDescent="0.25">
      <c r="A2310">
        <v>2577</v>
      </c>
      <c r="D2310" s="2">
        <v>3</v>
      </c>
      <c r="E2310" s="4">
        <v>4</v>
      </c>
    </row>
    <row r="2311" spans="1:5" x14ac:dyDescent="0.25">
      <c r="A2311">
        <v>2578</v>
      </c>
      <c r="D2311" s="2">
        <v>3</v>
      </c>
      <c r="E2311" s="4">
        <v>4</v>
      </c>
    </row>
    <row r="2312" spans="1:5" x14ac:dyDescent="0.25">
      <c r="A2312">
        <v>2579</v>
      </c>
      <c r="D2312" s="2">
        <v>3</v>
      </c>
      <c r="E2312" s="4">
        <v>4</v>
      </c>
    </row>
    <row r="2313" spans="1:5" x14ac:dyDescent="0.25">
      <c r="A2313">
        <v>2580</v>
      </c>
      <c r="C2313" s="5">
        <v>2</v>
      </c>
      <c r="D2313" s="2">
        <v>3</v>
      </c>
      <c r="E2313" s="4">
        <v>4</v>
      </c>
    </row>
    <row r="2314" spans="1:5" x14ac:dyDescent="0.25">
      <c r="A2314">
        <v>2581</v>
      </c>
      <c r="C2314" s="5">
        <v>2</v>
      </c>
      <c r="D2314" s="2">
        <v>3</v>
      </c>
      <c r="E2314" s="4">
        <v>4</v>
      </c>
    </row>
    <row r="2315" spans="1:5" x14ac:dyDescent="0.25">
      <c r="A2315">
        <v>2582</v>
      </c>
      <c r="C2315" s="5">
        <v>2</v>
      </c>
      <c r="D2315" s="2">
        <v>3</v>
      </c>
    </row>
    <row r="2316" spans="1:5" x14ac:dyDescent="0.25">
      <c r="A2316">
        <v>2583</v>
      </c>
      <c r="C2316" s="5">
        <v>2</v>
      </c>
      <c r="D2316" s="2">
        <v>3</v>
      </c>
    </row>
    <row r="2317" spans="1:5" x14ac:dyDescent="0.25">
      <c r="A2317">
        <v>2584</v>
      </c>
      <c r="C2317" s="5">
        <v>2</v>
      </c>
    </row>
    <row r="2318" spans="1:5" x14ac:dyDescent="0.25">
      <c r="A2318">
        <v>2585</v>
      </c>
      <c r="C2318" s="5">
        <v>2</v>
      </c>
    </row>
    <row r="2319" spans="1:5" x14ac:dyDescent="0.25">
      <c r="A2319">
        <v>2586</v>
      </c>
      <c r="C2319" s="5">
        <v>2</v>
      </c>
    </row>
    <row r="2320" spans="1:5" x14ac:dyDescent="0.25">
      <c r="A2320">
        <v>2587</v>
      </c>
      <c r="C2320" s="5">
        <v>2</v>
      </c>
    </row>
    <row r="2321" spans="1:5" x14ac:dyDescent="0.25">
      <c r="A2321">
        <v>2588</v>
      </c>
      <c r="B2321" s="3">
        <v>1</v>
      </c>
      <c r="C2321" s="5">
        <v>2</v>
      </c>
    </row>
    <row r="2322" spans="1:5" x14ac:dyDescent="0.25">
      <c r="A2322">
        <v>2589</v>
      </c>
      <c r="B2322" s="3">
        <v>1</v>
      </c>
      <c r="C2322" s="5">
        <v>2</v>
      </c>
    </row>
    <row r="2323" spans="1:5" x14ac:dyDescent="0.25">
      <c r="A2323">
        <v>2590</v>
      </c>
      <c r="B2323" s="3">
        <v>1</v>
      </c>
    </row>
    <row r="2324" spans="1:5" x14ac:dyDescent="0.25">
      <c r="A2324">
        <v>2591</v>
      </c>
      <c r="B2324" s="3">
        <v>1</v>
      </c>
    </row>
    <row r="2325" spans="1:5" x14ac:dyDescent="0.25">
      <c r="A2325">
        <v>2592</v>
      </c>
      <c r="B2325" s="3">
        <v>1</v>
      </c>
    </row>
    <row r="2326" spans="1:5" x14ac:dyDescent="0.25">
      <c r="A2326">
        <v>2593</v>
      </c>
      <c r="B2326" s="3">
        <v>1</v>
      </c>
    </row>
    <row r="2327" spans="1:5" x14ac:dyDescent="0.25">
      <c r="A2327">
        <v>2594</v>
      </c>
      <c r="B2327" s="3">
        <v>1</v>
      </c>
      <c r="E2327" s="4">
        <v>4</v>
      </c>
    </row>
    <row r="2328" spans="1:5" x14ac:dyDescent="0.25">
      <c r="A2328">
        <v>2595</v>
      </c>
      <c r="B2328" s="3">
        <v>1</v>
      </c>
      <c r="E2328" s="4">
        <v>4</v>
      </c>
    </row>
    <row r="2329" spans="1:5" x14ac:dyDescent="0.25">
      <c r="A2329">
        <v>2596</v>
      </c>
      <c r="B2329" s="3">
        <v>1</v>
      </c>
      <c r="E2329" s="4">
        <v>4</v>
      </c>
    </row>
    <row r="2330" spans="1:5" x14ac:dyDescent="0.25">
      <c r="A2330">
        <v>2597</v>
      </c>
      <c r="D2330" s="2">
        <v>3</v>
      </c>
      <c r="E2330" s="4">
        <v>4</v>
      </c>
    </row>
    <row r="2331" spans="1:5" x14ac:dyDescent="0.25">
      <c r="A2331">
        <v>2598</v>
      </c>
      <c r="D2331" s="2">
        <v>3</v>
      </c>
      <c r="E2331" s="4">
        <v>4</v>
      </c>
    </row>
    <row r="2332" spans="1:5" x14ac:dyDescent="0.25">
      <c r="A2332">
        <v>2599</v>
      </c>
      <c r="D2332" s="2">
        <v>3</v>
      </c>
      <c r="E2332" s="4">
        <v>4</v>
      </c>
    </row>
    <row r="2333" spans="1:5" x14ac:dyDescent="0.25">
      <c r="A2333">
        <v>2600</v>
      </c>
      <c r="D2333" s="2">
        <v>3</v>
      </c>
      <c r="E2333" s="4">
        <v>4</v>
      </c>
    </row>
    <row r="2334" spans="1:5" x14ac:dyDescent="0.25">
      <c r="A2334">
        <v>2601</v>
      </c>
      <c r="D2334" s="2">
        <v>3</v>
      </c>
      <c r="E2334" s="4">
        <v>4</v>
      </c>
    </row>
    <row r="2335" spans="1:5" x14ac:dyDescent="0.25">
      <c r="A2335">
        <v>2602</v>
      </c>
      <c r="C2335" s="5">
        <v>2</v>
      </c>
      <c r="D2335" s="2">
        <v>3</v>
      </c>
      <c r="E2335" s="4">
        <v>4</v>
      </c>
    </row>
    <row r="2336" spans="1:5" x14ac:dyDescent="0.25">
      <c r="A2336">
        <v>2603</v>
      </c>
      <c r="C2336" s="5">
        <v>2</v>
      </c>
      <c r="D2336" s="2">
        <v>3</v>
      </c>
      <c r="E2336" s="4">
        <v>4</v>
      </c>
    </row>
    <row r="2337" spans="1:5" x14ac:dyDescent="0.25">
      <c r="A2337">
        <v>2604</v>
      </c>
      <c r="C2337" s="5">
        <v>2</v>
      </c>
      <c r="D2337" s="2">
        <v>3</v>
      </c>
    </row>
    <row r="2338" spans="1:5" x14ac:dyDescent="0.25">
      <c r="A2338">
        <v>2605</v>
      </c>
      <c r="C2338" s="5">
        <v>2</v>
      </c>
      <c r="D2338" s="2">
        <v>3</v>
      </c>
    </row>
    <row r="2339" spans="1:5" x14ac:dyDescent="0.25">
      <c r="A2339">
        <v>2606</v>
      </c>
      <c r="C2339" s="5">
        <v>2</v>
      </c>
      <c r="D2339" s="2">
        <v>3</v>
      </c>
    </row>
    <row r="2340" spans="1:5" x14ac:dyDescent="0.25">
      <c r="A2340">
        <v>2607</v>
      </c>
      <c r="C2340" s="5">
        <v>2</v>
      </c>
    </row>
    <row r="2341" spans="1:5" x14ac:dyDescent="0.25">
      <c r="A2341">
        <v>2608</v>
      </c>
      <c r="C2341" s="5">
        <v>2</v>
      </c>
    </row>
    <row r="2342" spans="1:5" x14ac:dyDescent="0.25">
      <c r="A2342">
        <v>2609</v>
      </c>
      <c r="C2342" s="5">
        <v>2</v>
      </c>
    </row>
    <row r="2343" spans="1:5" x14ac:dyDescent="0.25">
      <c r="A2343">
        <v>2610</v>
      </c>
      <c r="B2343" s="3">
        <v>1</v>
      </c>
      <c r="C2343" s="5">
        <v>2</v>
      </c>
    </row>
    <row r="2344" spans="1:5" x14ac:dyDescent="0.25">
      <c r="A2344">
        <v>2611</v>
      </c>
      <c r="B2344" s="3">
        <v>1</v>
      </c>
      <c r="C2344" s="5">
        <v>2</v>
      </c>
    </row>
    <row r="2345" spans="1:5" x14ac:dyDescent="0.25">
      <c r="A2345">
        <v>2612</v>
      </c>
      <c r="B2345" s="3">
        <v>1</v>
      </c>
      <c r="C2345" s="5">
        <v>2</v>
      </c>
    </row>
    <row r="2346" spans="1:5" x14ac:dyDescent="0.25">
      <c r="A2346">
        <v>2613</v>
      </c>
      <c r="B2346" s="3">
        <v>1</v>
      </c>
    </row>
    <row r="2347" spans="1:5" x14ac:dyDescent="0.25">
      <c r="A2347">
        <v>2614</v>
      </c>
      <c r="B2347" s="3">
        <v>1</v>
      </c>
    </row>
    <row r="2348" spans="1:5" x14ac:dyDescent="0.25">
      <c r="A2348">
        <v>2615</v>
      </c>
      <c r="B2348" s="3">
        <v>1</v>
      </c>
    </row>
    <row r="2349" spans="1:5" x14ac:dyDescent="0.25">
      <c r="A2349">
        <v>2616</v>
      </c>
      <c r="B2349" s="3">
        <v>1</v>
      </c>
      <c r="E2349" s="4">
        <v>4</v>
      </c>
    </row>
    <row r="2350" spans="1:5" x14ac:dyDescent="0.25">
      <c r="A2350">
        <v>2617</v>
      </c>
      <c r="B2350" s="3">
        <v>1</v>
      </c>
      <c r="E2350" s="4">
        <v>4</v>
      </c>
    </row>
    <row r="2351" spans="1:5" x14ac:dyDescent="0.25">
      <c r="A2351">
        <v>2618</v>
      </c>
      <c r="B2351" s="3">
        <v>1</v>
      </c>
      <c r="E2351" s="4">
        <v>4</v>
      </c>
    </row>
    <row r="2352" spans="1:5" x14ac:dyDescent="0.25">
      <c r="A2352">
        <v>2619</v>
      </c>
      <c r="D2352" s="2">
        <v>3</v>
      </c>
      <c r="E2352" s="4">
        <v>4</v>
      </c>
    </row>
    <row r="2353" spans="1:5" x14ac:dyDescent="0.25">
      <c r="A2353">
        <v>2620</v>
      </c>
      <c r="D2353" s="2">
        <v>3</v>
      </c>
      <c r="E2353" s="4">
        <v>4</v>
      </c>
    </row>
    <row r="2354" spans="1:5" x14ac:dyDescent="0.25">
      <c r="A2354">
        <v>2621</v>
      </c>
      <c r="D2354" s="2">
        <v>3</v>
      </c>
      <c r="E2354" s="4">
        <v>4</v>
      </c>
    </row>
    <row r="2355" spans="1:5" x14ac:dyDescent="0.25">
      <c r="A2355">
        <v>2622</v>
      </c>
      <c r="D2355" s="2">
        <v>3</v>
      </c>
      <c r="E2355" s="4">
        <v>4</v>
      </c>
    </row>
    <row r="2356" spans="1:5" x14ac:dyDescent="0.25">
      <c r="A2356">
        <v>2623</v>
      </c>
      <c r="D2356" s="2">
        <v>3</v>
      </c>
      <c r="E2356" s="4">
        <v>4</v>
      </c>
    </row>
    <row r="2357" spans="1:5" x14ac:dyDescent="0.25">
      <c r="A2357">
        <v>2624</v>
      </c>
      <c r="D2357" s="2">
        <v>3</v>
      </c>
      <c r="E2357" s="4">
        <v>4</v>
      </c>
    </row>
    <row r="2358" spans="1:5" x14ac:dyDescent="0.25">
      <c r="A2358">
        <v>2625</v>
      </c>
      <c r="D2358" s="2">
        <v>3</v>
      </c>
      <c r="E2358" s="4">
        <v>4</v>
      </c>
    </row>
    <row r="2359" spans="1:5" x14ac:dyDescent="0.25">
      <c r="A2359">
        <v>2626</v>
      </c>
      <c r="D2359" s="2">
        <v>3</v>
      </c>
    </row>
    <row r="2360" spans="1:5" x14ac:dyDescent="0.25">
      <c r="A2360">
        <v>2627</v>
      </c>
      <c r="C2360" s="5">
        <v>2</v>
      </c>
      <c r="D2360" s="2">
        <v>3</v>
      </c>
    </row>
    <row r="2361" spans="1:5" x14ac:dyDescent="0.25">
      <c r="A2361">
        <v>2628</v>
      </c>
      <c r="C2361" s="5">
        <v>2</v>
      </c>
    </row>
    <row r="2362" spans="1:5" x14ac:dyDescent="0.25">
      <c r="A2362">
        <v>2629</v>
      </c>
      <c r="C2362" s="5">
        <v>2</v>
      </c>
    </row>
    <row r="2363" spans="1:5" x14ac:dyDescent="0.25">
      <c r="A2363">
        <v>2630</v>
      </c>
      <c r="C2363" s="5">
        <v>2</v>
      </c>
    </row>
    <row r="2364" spans="1:5" x14ac:dyDescent="0.25">
      <c r="A2364">
        <v>2631</v>
      </c>
      <c r="C2364" s="5">
        <v>2</v>
      </c>
    </row>
    <row r="2365" spans="1:5" x14ac:dyDescent="0.25">
      <c r="A2365">
        <v>2632</v>
      </c>
      <c r="B2365" s="3">
        <v>1</v>
      </c>
      <c r="C2365" s="5">
        <v>2</v>
      </c>
    </row>
    <row r="2366" spans="1:5" x14ac:dyDescent="0.25">
      <c r="A2366">
        <v>2633</v>
      </c>
      <c r="B2366" s="3">
        <v>1</v>
      </c>
      <c r="C2366" s="5">
        <v>2</v>
      </c>
    </row>
    <row r="2367" spans="1:5" x14ac:dyDescent="0.25">
      <c r="A2367">
        <v>2634</v>
      </c>
      <c r="B2367" s="3">
        <v>1</v>
      </c>
      <c r="C2367" s="5">
        <v>2</v>
      </c>
    </row>
    <row r="2368" spans="1:5" x14ac:dyDescent="0.25">
      <c r="A2368">
        <v>2635</v>
      </c>
      <c r="B2368" s="3">
        <v>1</v>
      </c>
      <c r="C2368" s="5">
        <v>2</v>
      </c>
    </row>
    <row r="2369" spans="1:5" x14ac:dyDescent="0.25">
      <c r="A2369">
        <v>2636</v>
      </c>
      <c r="B2369" s="3">
        <v>1</v>
      </c>
    </row>
    <row r="2370" spans="1:5" x14ac:dyDescent="0.25">
      <c r="A2370">
        <v>2637</v>
      </c>
      <c r="B2370" s="3">
        <v>1</v>
      </c>
    </row>
    <row r="2371" spans="1:5" x14ac:dyDescent="0.25">
      <c r="A2371">
        <v>2638</v>
      </c>
      <c r="B2371" s="3">
        <v>1</v>
      </c>
    </row>
    <row r="2372" spans="1:5" x14ac:dyDescent="0.25">
      <c r="A2372">
        <v>2639</v>
      </c>
      <c r="B2372" s="3">
        <v>1</v>
      </c>
      <c r="E2372" s="4">
        <v>4</v>
      </c>
    </row>
    <row r="2373" spans="1:5" x14ac:dyDescent="0.25">
      <c r="A2373">
        <v>2640</v>
      </c>
      <c r="B2373" s="3">
        <v>1</v>
      </c>
      <c r="E2373" s="4">
        <v>4</v>
      </c>
    </row>
    <row r="2374" spans="1:5" x14ac:dyDescent="0.25">
      <c r="A2374">
        <v>2641</v>
      </c>
      <c r="D2374" s="2">
        <v>3</v>
      </c>
      <c r="E2374" s="4">
        <v>4</v>
      </c>
    </row>
    <row r="2375" spans="1:5" x14ac:dyDescent="0.25">
      <c r="A2375">
        <v>2642</v>
      </c>
      <c r="D2375" s="2">
        <v>3</v>
      </c>
      <c r="E2375" s="4">
        <v>4</v>
      </c>
    </row>
    <row r="2376" spans="1:5" x14ac:dyDescent="0.25">
      <c r="A2376">
        <v>2643</v>
      </c>
      <c r="D2376" s="2">
        <v>3</v>
      </c>
      <c r="E2376" s="4">
        <v>4</v>
      </c>
    </row>
    <row r="2377" spans="1:5" x14ac:dyDescent="0.25">
      <c r="A2377">
        <v>2644</v>
      </c>
      <c r="D2377" s="2">
        <v>3</v>
      </c>
      <c r="E2377" s="4">
        <v>4</v>
      </c>
    </row>
    <row r="2378" spans="1:5" x14ac:dyDescent="0.25">
      <c r="A2378">
        <v>2645</v>
      </c>
      <c r="D2378" s="2">
        <v>3</v>
      </c>
      <c r="E2378" s="4">
        <v>4</v>
      </c>
    </row>
    <row r="2379" spans="1:5" x14ac:dyDescent="0.25">
      <c r="A2379">
        <v>2646</v>
      </c>
      <c r="D2379" s="2">
        <v>3</v>
      </c>
      <c r="E2379" s="4">
        <v>4</v>
      </c>
    </row>
    <row r="2380" spans="1:5" x14ac:dyDescent="0.25">
      <c r="A2380">
        <v>2647</v>
      </c>
      <c r="C2380" s="5">
        <v>2</v>
      </c>
      <c r="D2380" s="2">
        <v>3</v>
      </c>
      <c r="E2380" s="4">
        <v>4</v>
      </c>
    </row>
    <row r="2381" spans="1:5" x14ac:dyDescent="0.25">
      <c r="A2381">
        <v>2648</v>
      </c>
      <c r="C2381" s="5">
        <v>2</v>
      </c>
      <c r="D2381" s="2">
        <v>3</v>
      </c>
      <c r="E2381" s="4">
        <v>4</v>
      </c>
    </row>
    <row r="2382" spans="1:5" x14ac:dyDescent="0.25">
      <c r="A2382">
        <v>2649</v>
      </c>
      <c r="C2382" s="5">
        <v>2</v>
      </c>
      <c r="D2382" s="2">
        <v>3</v>
      </c>
    </row>
    <row r="2383" spans="1:5" x14ac:dyDescent="0.25">
      <c r="A2383">
        <v>2650</v>
      </c>
      <c r="C2383" s="5">
        <v>2</v>
      </c>
    </row>
    <row r="2384" spans="1:5" x14ac:dyDescent="0.25">
      <c r="A2384">
        <v>2651</v>
      </c>
      <c r="C2384" s="5">
        <v>2</v>
      </c>
    </row>
    <row r="2385" spans="1:5" x14ac:dyDescent="0.25">
      <c r="A2385">
        <v>2652</v>
      </c>
      <c r="C2385" s="5">
        <v>2</v>
      </c>
    </row>
    <row r="2386" spans="1:5" x14ac:dyDescent="0.25">
      <c r="A2386">
        <v>2653</v>
      </c>
      <c r="B2386" s="3">
        <v>1</v>
      </c>
      <c r="C2386" s="5">
        <v>2</v>
      </c>
    </row>
    <row r="2387" spans="1:5" x14ac:dyDescent="0.25">
      <c r="A2387">
        <v>2654</v>
      </c>
      <c r="B2387" s="3">
        <v>1</v>
      </c>
      <c r="C2387" s="5">
        <v>2</v>
      </c>
    </row>
    <row r="2388" spans="1:5" x14ac:dyDescent="0.25">
      <c r="A2388">
        <v>2655</v>
      </c>
      <c r="B2388" s="3">
        <v>1</v>
      </c>
      <c r="C2388" s="5">
        <v>2</v>
      </c>
    </row>
    <row r="2389" spans="1:5" x14ac:dyDescent="0.25">
      <c r="A2389">
        <v>2656</v>
      </c>
      <c r="B2389" s="3">
        <v>1</v>
      </c>
    </row>
    <row r="2390" spans="1:5" x14ac:dyDescent="0.25">
      <c r="A2390">
        <v>2657</v>
      </c>
      <c r="B2390" s="3">
        <v>1</v>
      </c>
    </row>
    <row r="2391" spans="1:5" x14ac:dyDescent="0.25">
      <c r="A2391">
        <v>2658</v>
      </c>
      <c r="B2391" s="3">
        <v>1</v>
      </c>
    </row>
    <row r="2392" spans="1:5" x14ac:dyDescent="0.25">
      <c r="A2392">
        <v>2659</v>
      </c>
      <c r="B2392" s="3">
        <v>1</v>
      </c>
    </row>
    <row r="2393" spans="1:5" x14ac:dyDescent="0.25">
      <c r="A2393">
        <v>2660</v>
      </c>
      <c r="B2393" s="3">
        <v>1</v>
      </c>
      <c r="E2393" s="4">
        <v>4</v>
      </c>
    </row>
    <row r="2394" spans="1:5" x14ac:dyDescent="0.25">
      <c r="A2394">
        <v>2661</v>
      </c>
      <c r="B2394" s="3">
        <v>1</v>
      </c>
      <c r="E2394" s="4">
        <v>4</v>
      </c>
    </row>
    <row r="2395" spans="1:5" x14ac:dyDescent="0.25">
      <c r="A2395">
        <v>2662</v>
      </c>
      <c r="E2395" s="4">
        <v>4</v>
      </c>
    </row>
    <row r="2396" spans="1:5" x14ac:dyDescent="0.25">
      <c r="A2396">
        <v>2663</v>
      </c>
      <c r="D2396" s="2">
        <v>3</v>
      </c>
      <c r="E2396" s="4">
        <v>4</v>
      </c>
    </row>
    <row r="2397" spans="1:5" x14ac:dyDescent="0.25">
      <c r="A2397">
        <v>2664</v>
      </c>
      <c r="D2397" s="2">
        <v>3</v>
      </c>
      <c r="E2397" s="4">
        <v>4</v>
      </c>
    </row>
    <row r="2398" spans="1:5" x14ac:dyDescent="0.25">
      <c r="A2398">
        <v>2665</v>
      </c>
      <c r="D2398" s="2">
        <v>3</v>
      </c>
      <c r="E2398" s="4">
        <v>4</v>
      </c>
    </row>
    <row r="2399" spans="1:5" x14ac:dyDescent="0.25">
      <c r="A2399">
        <v>2666</v>
      </c>
      <c r="D2399" s="2">
        <v>3</v>
      </c>
      <c r="E2399" s="4">
        <v>4</v>
      </c>
    </row>
    <row r="2400" spans="1:5" x14ac:dyDescent="0.25">
      <c r="A2400">
        <v>2667</v>
      </c>
      <c r="D2400" s="2">
        <v>3</v>
      </c>
      <c r="E2400" s="4">
        <v>4</v>
      </c>
    </row>
    <row r="2401" spans="1:5" x14ac:dyDescent="0.25">
      <c r="A2401">
        <v>2668</v>
      </c>
      <c r="C2401" s="5">
        <v>2</v>
      </c>
      <c r="D2401" s="2">
        <v>3</v>
      </c>
      <c r="E2401" s="4">
        <v>4</v>
      </c>
    </row>
    <row r="2402" spans="1:5" x14ac:dyDescent="0.25">
      <c r="A2402">
        <v>2669</v>
      </c>
      <c r="C2402" s="5">
        <v>2</v>
      </c>
      <c r="D2402" s="2">
        <v>3</v>
      </c>
      <c r="E2402" s="4">
        <v>4</v>
      </c>
    </row>
    <row r="2403" spans="1:5" x14ac:dyDescent="0.25">
      <c r="A2403">
        <v>2670</v>
      </c>
      <c r="C2403" s="5">
        <v>2</v>
      </c>
      <c r="D2403" s="2">
        <v>3</v>
      </c>
    </row>
    <row r="2404" spans="1:5" x14ac:dyDescent="0.25">
      <c r="A2404">
        <v>2671</v>
      </c>
      <c r="C2404" s="5">
        <v>2</v>
      </c>
      <c r="D2404" s="2">
        <v>3</v>
      </c>
    </row>
    <row r="2405" spans="1:5" x14ac:dyDescent="0.25">
      <c r="A2405">
        <v>2672</v>
      </c>
      <c r="C2405" s="5">
        <v>2</v>
      </c>
    </row>
    <row r="2406" spans="1:5" x14ac:dyDescent="0.25">
      <c r="A2406">
        <v>2673</v>
      </c>
      <c r="C2406" s="5">
        <v>2</v>
      </c>
    </row>
    <row r="2407" spans="1:5" x14ac:dyDescent="0.25">
      <c r="A2407">
        <v>2674</v>
      </c>
      <c r="C2407" s="5">
        <v>2</v>
      </c>
    </row>
    <row r="2408" spans="1:5" x14ac:dyDescent="0.25">
      <c r="A2408">
        <v>2675</v>
      </c>
      <c r="B2408" s="3">
        <v>1</v>
      </c>
      <c r="C2408" s="5">
        <v>2</v>
      </c>
    </row>
    <row r="2409" spans="1:5" x14ac:dyDescent="0.25">
      <c r="A2409">
        <v>2676</v>
      </c>
      <c r="B2409" s="3">
        <v>1</v>
      </c>
      <c r="C2409" s="5">
        <v>2</v>
      </c>
    </row>
    <row r="2410" spans="1:5" x14ac:dyDescent="0.25">
      <c r="A2410">
        <v>2677</v>
      </c>
      <c r="B2410" s="3">
        <v>1</v>
      </c>
      <c r="C2410" s="5">
        <v>2</v>
      </c>
    </row>
    <row r="2411" spans="1:5" x14ac:dyDescent="0.25">
      <c r="A2411">
        <v>2678</v>
      </c>
      <c r="B2411" s="3">
        <v>1</v>
      </c>
    </row>
    <row r="2412" spans="1:5" x14ac:dyDescent="0.25">
      <c r="A2412">
        <v>2679</v>
      </c>
      <c r="B2412" s="3">
        <v>1</v>
      </c>
    </row>
    <row r="2413" spans="1:5" x14ac:dyDescent="0.25">
      <c r="A2413">
        <v>2680</v>
      </c>
      <c r="B2413" s="3">
        <v>1</v>
      </c>
    </row>
    <row r="2414" spans="1:5" x14ac:dyDescent="0.25">
      <c r="A2414">
        <v>2681</v>
      </c>
      <c r="B2414" s="3">
        <v>1</v>
      </c>
    </row>
    <row r="2415" spans="1:5" x14ac:dyDescent="0.25">
      <c r="A2415">
        <v>2682</v>
      </c>
      <c r="B2415" s="3">
        <v>1</v>
      </c>
      <c r="E2415" s="4">
        <v>4</v>
      </c>
    </row>
    <row r="2416" spans="1:5" x14ac:dyDescent="0.25">
      <c r="A2416">
        <v>2683</v>
      </c>
      <c r="B2416" s="3">
        <v>1</v>
      </c>
      <c r="E2416" s="4">
        <v>4</v>
      </c>
    </row>
    <row r="2417" spans="1:5" x14ac:dyDescent="0.25">
      <c r="A2417">
        <v>2684</v>
      </c>
      <c r="E2417" s="4">
        <v>4</v>
      </c>
    </row>
    <row r="2418" spans="1:5" x14ac:dyDescent="0.25">
      <c r="A2418">
        <v>2685</v>
      </c>
      <c r="D2418" s="2">
        <v>3</v>
      </c>
      <c r="E2418" s="4">
        <v>4</v>
      </c>
    </row>
    <row r="2419" spans="1:5" x14ac:dyDescent="0.25">
      <c r="A2419">
        <v>2686</v>
      </c>
      <c r="D2419" s="2">
        <v>3</v>
      </c>
      <c r="E2419" s="4">
        <v>4</v>
      </c>
    </row>
    <row r="2420" spans="1:5" x14ac:dyDescent="0.25">
      <c r="A2420">
        <v>2687</v>
      </c>
      <c r="D2420" s="2">
        <v>3</v>
      </c>
      <c r="E2420" s="4">
        <v>4</v>
      </c>
    </row>
    <row r="2421" spans="1:5" x14ac:dyDescent="0.25">
      <c r="A2421">
        <v>2688</v>
      </c>
      <c r="D2421" s="2">
        <v>3</v>
      </c>
      <c r="E2421" s="4">
        <v>4</v>
      </c>
    </row>
    <row r="2422" spans="1:5" x14ac:dyDescent="0.25">
      <c r="A2422">
        <v>2689</v>
      </c>
      <c r="D2422" s="2">
        <v>3</v>
      </c>
      <c r="E2422" s="4">
        <v>4</v>
      </c>
    </row>
    <row r="2423" spans="1:5" x14ac:dyDescent="0.25">
      <c r="A2423">
        <v>2690</v>
      </c>
      <c r="D2423" s="2">
        <v>3</v>
      </c>
      <c r="E2423" s="4">
        <v>4</v>
      </c>
    </row>
    <row r="2424" spans="1:5" x14ac:dyDescent="0.25">
      <c r="A2424">
        <v>2691</v>
      </c>
      <c r="C2424" s="5">
        <v>2</v>
      </c>
      <c r="D2424" s="2">
        <v>3</v>
      </c>
      <c r="E2424" s="4">
        <v>4</v>
      </c>
    </row>
    <row r="2425" spans="1:5" x14ac:dyDescent="0.25">
      <c r="A2425">
        <v>2692</v>
      </c>
      <c r="C2425" s="5">
        <v>2</v>
      </c>
      <c r="D2425" s="2">
        <v>3</v>
      </c>
      <c r="E2425" s="4">
        <v>4</v>
      </c>
    </row>
    <row r="2426" spans="1:5" x14ac:dyDescent="0.25">
      <c r="A2426">
        <v>2693</v>
      </c>
      <c r="C2426" s="5">
        <v>2</v>
      </c>
      <c r="D2426" s="2">
        <v>3</v>
      </c>
    </row>
    <row r="2427" spans="1:5" x14ac:dyDescent="0.25">
      <c r="A2427">
        <v>2694</v>
      </c>
      <c r="C2427" s="5">
        <v>2</v>
      </c>
      <c r="D2427" s="2">
        <v>3</v>
      </c>
    </row>
    <row r="2428" spans="1:5" x14ac:dyDescent="0.25">
      <c r="A2428">
        <v>2695</v>
      </c>
      <c r="C2428" s="5">
        <v>2</v>
      </c>
    </row>
    <row r="2429" spans="1:5" x14ac:dyDescent="0.25">
      <c r="A2429">
        <v>2696</v>
      </c>
      <c r="C2429" s="5">
        <v>2</v>
      </c>
    </row>
    <row r="2430" spans="1:5" x14ac:dyDescent="0.25">
      <c r="A2430">
        <v>2697</v>
      </c>
      <c r="C2430" s="5">
        <v>2</v>
      </c>
    </row>
    <row r="2431" spans="1:5" x14ac:dyDescent="0.25">
      <c r="A2431">
        <v>2698</v>
      </c>
      <c r="B2431" s="3">
        <v>1</v>
      </c>
      <c r="C2431" s="5">
        <v>2</v>
      </c>
    </row>
    <row r="2432" spans="1:5" x14ac:dyDescent="0.25">
      <c r="A2432">
        <v>2699</v>
      </c>
      <c r="B2432" s="3">
        <v>1</v>
      </c>
      <c r="C2432" s="5">
        <v>2</v>
      </c>
    </row>
    <row r="2433" spans="1:5" x14ac:dyDescent="0.25">
      <c r="A2433">
        <v>2700</v>
      </c>
      <c r="B2433" s="3">
        <v>1</v>
      </c>
      <c r="C2433" s="5">
        <v>2</v>
      </c>
    </row>
    <row r="2434" spans="1:5" x14ac:dyDescent="0.25">
      <c r="A2434">
        <v>2701</v>
      </c>
      <c r="B2434" s="3">
        <v>1</v>
      </c>
    </row>
    <row r="2435" spans="1:5" x14ac:dyDescent="0.25">
      <c r="A2435">
        <v>2702</v>
      </c>
      <c r="B2435" s="3">
        <v>1</v>
      </c>
    </row>
    <row r="2436" spans="1:5" x14ac:dyDescent="0.25">
      <c r="A2436">
        <v>2703</v>
      </c>
      <c r="B2436" s="3">
        <v>1</v>
      </c>
    </row>
    <row r="2437" spans="1:5" x14ac:dyDescent="0.25">
      <c r="A2437">
        <v>2704</v>
      </c>
      <c r="B2437" s="3">
        <v>1</v>
      </c>
    </row>
    <row r="2438" spans="1:5" x14ac:dyDescent="0.25">
      <c r="A2438">
        <v>2705</v>
      </c>
      <c r="B2438" s="3">
        <v>1</v>
      </c>
    </row>
    <row r="2439" spans="1:5" x14ac:dyDescent="0.25">
      <c r="A2439">
        <v>2706</v>
      </c>
      <c r="B2439" s="3">
        <v>1</v>
      </c>
      <c r="E2439" s="4">
        <v>4</v>
      </c>
    </row>
    <row r="2440" spans="1:5" x14ac:dyDescent="0.25">
      <c r="A2440">
        <v>2707</v>
      </c>
      <c r="B2440" s="3">
        <v>1</v>
      </c>
      <c r="E2440" s="4">
        <v>4</v>
      </c>
    </row>
    <row r="2441" spans="1:5" x14ac:dyDescent="0.25">
      <c r="A2441">
        <v>2708</v>
      </c>
      <c r="B2441" s="3">
        <v>1</v>
      </c>
      <c r="E2441" s="4">
        <v>4</v>
      </c>
    </row>
    <row r="2442" spans="1:5" x14ac:dyDescent="0.25">
      <c r="A2442">
        <v>2709</v>
      </c>
      <c r="E2442" s="4">
        <v>4</v>
      </c>
    </row>
    <row r="2443" spans="1:5" x14ac:dyDescent="0.25">
      <c r="A2443">
        <v>2710</v>
      </c>
      <c r="D2443" s="2">
        <v>3</v>
      </c>
      <c r="E2443" s="4">
        <v>4</v>
      </c>
    </row>
    <row r="2444" spans="1:5" x14ac:dyDescent="0.25">
      <c r="A2444">
        <v>2711</v>
      </c>
      <c r="D2444" s="2">
        <v>3</v>
      </c>
      <c r="E2444" s="4">
        <v>4</v>
      </c>
    </row>
    <row r="2445" spans="1:5" x14ac:dyDescent="0.25">
      <c r="A2445">
        <v>2712</v>
      </c>
      <c r="C2445" s="5">
        <v>2</v>
      </c>
      <c r="D2445" s="2">
        <v>3</v>
      </c>
      <c r="E2445" s="4">
        <v>4</v>
      </c>
    </row>
    <row r="2446" spans="1:5" x14ac:dyDescent="0.25">
      <c r="A2446">
        <v>2713</v>
      </c>
      <c r="C2446" s="5">
        <v>2</v>
      </c>
      <c r="D2446" s="2">
        <v>3</v>
      </c>
      <c r="E2446" s="4">
        <v>4</v>
      </c>
    </row>
    <row r="2447" spans="1:5" x14ac:dyDescent="0.25">
      <c r="A2447">
        <v>2714</v>
      </c>
      <c r="C2447" s="5">
        <v>2</v>
      </c>
      <c r="D2447" s="2">
        <v>3</v>
      </c>
      <c r="E2447" s="4">
        <v>4</v>
      </c>
    </row>
    <row r="2448" spans="1:5" x14ac:dyDescent="0.25">
      <c r="A2448">
        <v>2715</v>
      </c>
      <c r="C2448" s="5">
        <v>2</v>
      </c>
      <c r="D2448" s="2">
        <v>3</v>
      </c>
      <c r="E2448" s="4">
        <v>4</v>
      </c>
    </row>
    <row r="2449" spans="1:6" x14ac:dyDescent="0.25">
      <c r="A2449">
        <v>2716</v>
      </c>
      <c r="C2449" s="5">
        <v>2</v>
      </c>
      <c r="D2449" s="2">
        <v>3</v>
      </c>
      <c r="E2449" s="4">
        <v>4</v>
      </c>
    </row>
    <row r="2450" spans="1:6" x14ac:dyDescent="0.25">
      <c r="A2450">
        <v>2717</v>
      </c>
      <c r="C2450" s="5">
        <v>2</v>
      </c>
      <c r="D2450" s="2">
        <v>3</v>
      </c>
    </row>
    <row r="2451" spans="1:6" x14ac:dyDescent="0.25">
      <c r="A2451">
        <v>2718</v>
      </c>
      <c r="C2451" s="5">
        <v>2</v>
      </c>
      <c r="D2451" s="2">
        <v>3</v>
      </c>
      <c r="F2451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2025-07-08T16:59:38Z</dcterms:created>
  <dcterms:modified xsi:type="dcterms:W3CDTF">2025-08-11T16:40:52Z</dcterms:modified>
</cp:coreProperties>
</file>